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950" windowWidth="15480" windowHeight="11640" tabRatio="789" firstSheet="1" activeTab="1"/>
  </bookViews>
  <sheets>
    <sheet name="Izračun II" sheetId="17" state="hidden" r:id="rId1"/>
    <sheet name="NOSITELJI KVALITETE ZA 2016." sheetId="21" r:id="rId2"/>
  </sheets>
  <externalReferences>
    <externalReference r:id="rId3"/>
  </externalReferences>
  <definedNames>
    <definedName name="NIZ">[1]List1!$D$82:$D$181</definedName>
    <definedName name="nizan">#REF!</definedName>
    <definedName name="SUPER">#REF!</definedName>
  </definedNames>
  <calcPr calcId="125725"/>
</workbook>
</file>

<file path=xl/calcChain.xml><?xml version="1.0" encoding="utf-8"?>
<calcChain xmlns="http://schemas.openxmlformats.org/spreadsheetml/2006/main">
  <c r="BI22" i="21"/>
  <c r="BI21" l="1"/>
  <c r="BI19"/>
  <c r="BI18"/>
  <c r="BI16" l="1"/>
  <c r="BI15" l="1"/>
  <c r="BI27" l="1"/>
  <c r="BI26"/>
  <c r="BI14"/>
  <c r="BI13"/>
  <c r="K66" i="17"/>
  <c r="D63"/>
  <c r="G63"/>
  <c r="G65"/>
  <c r="F66"/>
  <c r="H12"/>
  <c r="D51"/>
  <c r="G51"/>
  <c r="D45"/>
  <c r="G45"/>
  <c r="D47"/>
  <c r="G47"/>
  <c r="D49"/>
  <c r="G49"/>
  <c r="D50"/>
  <c r="G50"/>
  <c r="D44"/>
  <c r="G44"/>
  <c r="D42"/>
  <c r="G42"/>
  <c r="D43"/>
  <c r="G43"/>
  <c r="D46"/>
  <c r="G46"/>
  <c r="D48"/>
  <c r="G48"/>
  <c r="K40"/>
  <c r="K74"/>
  <c r="K52"/>
  <c r="K68"/>
  <c r="K75"/>
  <c r="F40"/>
  <c r="F68"/>
  <c r="F52"/>
  <c r="D21"/>
  <c r="G21"/>
  <c r="H9"/>
  <c r="D24"/>
  <c r="G24"/>
  <c r="D25"/>
  <c r="G25"/>
  <c r="G26"/>
  <c r="D27"/>
  <c r="G27"/>
  <c r="D30"/>
  <c r="G30"/>
  <c r="D33"/>
  <c r="G33"/>
  <c r="D34"/>
  <c r="G34"/>
  <c r="D37"/>
  <c r="G37"/>
  <c r="D38"/>
  <c r="G38"/>
  <c r="D54"/>
  <c r="G54"/>
  <c r="H15"/>
  <c r="D55"/>
  <c r="G55"/>
  <c r="D56"/>
  <c r="G56"/>
  <c r="D57"/>
  <c r="G57"/>
  <c r="D58"/>
  <c r="G58"/>
  <c r="D59"/>
  <c r="G59"/>
  <c r="D60"/>
  <c r="G60"/>
  <c r="D61"/>
  <c r="G61"/>
  <c r="D62"/>
  <c r="G62"/>
  <c r="D64"/>
  <c r="G64"/>
  <c r="D26"/>
  <c r="G17"/>
  <c r="G66"/>
  <c r="H16"/>
  <c r="J57"/>
  <c r="G40"/>
  <c r="G52"/>
  <c r="H13"/>
  <c r="J43"/>
  <c r="J55"/>
  <c r="G68"/>
  <c r="H10"/>
  <c r="J48"/>
  <c r="J59"/>
  <c r="J46"/>
  <c r="J61"/>
  <c r="J60"/>
  <c r="J50"/>
  <c r="J42"/>
  <c r="J54"/>
  <c r="J62"/>
  <c r="J44"/>
  <c r="J45"/>
  <c r="J56"/>
  <c r="J65"/>
  <c r="J49"/>
  <c r="J58"/>
  <c r="J51"/>
  <c r="J47"/>
  <c r="J63"/>
  <c r="J64"/>
  <c r="J25"/>
  <c r="H21"/>
  <c r="J24"/>
  <c r="J37"/>
  <c r="H27"/>
  <c r="H34"/>
  <c r="J26"/>
  <c r="J38"/>
  <c r="J33"/>
  <c r="H30"/>
  <c r="J52"/>
  <c r="J66"/>
  <c r="J31"/>
  <c r="J32"/>
  <c r="J35"/>
  <c r="J36"/>
  <c r="J23"/>
  <c r="J22"/>
  <c r="J28"/>
  <c r="J29"/>
  <c r="J40"/>
  <c r="J68"/>
</calcChain>
</file>

<file path=xl/sharedStrings.xml><?xml version="1.0" encoding="utf-8"?>
<sst xmlns="http://schemas.openxmlformats.org/spreadsheetml/2006/main" count="267" uniqueCount="210">
  <si>
    <t>Atletski klub Slavonija-Žito</t>
  </si>
  <si>
    <t>Badmintonski klub Osijek</t>
  </si>
  <si>
    <t>Boćarski klub Sv. Luka</t>
  </si>
  <si>
    <t>Dizački klub Slavonija</t>
  </si>
  <si>
    <t>Judo klub Mladost</t>
  </si>
  <si>
    <t>Karate klub Esseker</t>
  </si>
  <si>
    <t>Košarkaški klub Mursa</t>
  </si>
  <si>
    <t>Košarkaški klub Osijek 2006</t>
  </si>
  <si>
    <t>Kuglački klub Konikom Osijek</t>
  </si>
  <si>
    <t>Moto sport Osijek</t>
  </si>
  <si>
    <t>Nogometni klub Osijek</t>
  </si>
  <si>
    <t>Ženski nogometni klub Osijek</t>
  </si>
  <si>
    <t>Ženski odbojkaški klub Osijek</t>
  </si>
  <si>
    <t>Plivački klub Osijek Žito</t>
  </si>
  <si>
    <t>Ronilački centar Osijek</t>
  </si>
  <si>
    <t>Rukometni klub Osijek</t>
  </si>
  <si>
    <t>Rukometni klub Osijek CO</t>
  </si>
  <si>
    <t>Streličarski klub Osijek</t>
  </si>
  <si>
    <t>Šahovski klub ETF-Osijek</t>
  </si>
  <si>
    <t>Taekwondo klub Osijek</t>
  </si>
  <si>
    <t>Vaterpolo klub Kruna-Osijek</t>
  </si>
  <si>
    <t>Veslački klub Iktus</t>
  </si>
  <si>
    <t>Aeroklub Osijek</t>
  </si>
  <si>
    <t>Vrijednost boda</t>
  </si>
  <si>
    <t>RB</t>
  </si>
  <si>
    <t>Iznos</t>
  </si>
  <si>
    <t>Košarka</t>
  </si>
  <si>
    <t>Ukupno</t>
  </si>
  <si>
    <t>Kuglački klub Osijek '97</t>
  </si>
  <si>
    <t>Gimnastički klub Osijek Žito</t>
  </si>
  <si>
    <t>Muški odbojkaški klub Mursa</t>
  </si>
  <si>
    <t>Građ. strelj. klub Osijek 1784</t>
  </si>
  <si>
    <t>MNK Osijek V.B.K.</t>
  </si>
  <si>
    <t xml:space="preserve">Tenis klub Osijek </t>
  </si>
  <si>
    <t>Boksački klub Osijek</t>
  </si>
  <si>
    <t>Body building klub Osijek</t>
  </si>
  <si>
    <t>Plesni klub D&amp;D</t>
  </si>
  <si>
    <t>Biljar klub Plan B</t>
  </si>
  <si>
    <t>Kickboxing klub Sv. Duh</t>
  </si>
  <si>
    <t>ORŠK Osijek (šp. ribolov)</t>
  </si>
  <si>
    <t>STK Vodovod Osijek</t>
  </si>
  <si>
    <t>Broj bodova*</t>
  </si>
  <si>
    <t>Broj bodova**</t>
  </si>
  <si>
    <t>* Prema Pravilniku o izračunu vrijednosti pojedinog športa</t>
  </si>
  <si>
    <t>** Prema Pravilniku o nositelju kvalitete osječkog športa</t>
  </si>
  <si>
    <t>M</t>
  </si>
  <si>
    <t>Ž</t>
  </si>
  <si>
    <t>I Razred</t>
  </si>
  <si>
    <t>II Razred</t>
  </si>
  <si>
    <t>III Razred</t>
  </si>
  <si>
    <t>2326 (91%)</t>
  </si>
  <si>
    <t>228 (9%)</t>
  </si>
  <si>
    <t>327 (52%)</t>
  </si>
  <si>
    <t>297 (48%)</t>
  </si>
  <si>
    <t>243 (59%)</t>
  </si>
  <si>
    <t>166 (41%)</t>
  </si>
  <si>
    <t>114 (53%)</t>
  </si>
  <si>
    <t>102 (47%)</t>
  </si>
  <si>
    <t>Klubovi od posebnog interesa Grada Osijeka</t>
  </si>
  <si>
    <t>Klubovi nositelji kvalitete - ukupni iznos</t>
  </si>
  <si>
    <t>Kuglanje</t>
  </si>
  <si>
    <t>Rukomet</t>
  </si>
  <si>
    <t>Sufinanciranje klubova nositelja kvalitete - projekcija (prema bodovima 2009.)</t>
  </si>
  <si>
    <t>1160 (58%)</t>
  </si>
  <si>
    <t>829 (42%)</t>
  </si>
  <si>
    <t>Odbojka</t>
  </si>
  <si>
    <t>Naziv športa/kluba</t>
  </si>
  <si>
    <t>Postotak %</t>
  </si>
  <si>
    <t xml:space="preserve">Iznos raspoloživ za klubove I razreda </t>
  </si>
  <si>
    <t>Iznos raspoloživ za klubove II razreda</t>
  </si>
  <si>
    <t xml:space="preserve">Iznos raspoloživ za klubove III razreda </t>
  </si>
  <si>
    <t>Iznos za klub iz proračuna 2010</t>
  </si>
  <si>
    <t>Iznos za klub projekcija</t>
  </si>
  <si>
    <t>UKUPNO</t>
  </si>
  <si>
    <t xml:space="preserve">SVEUKUPNO </t>
  </si>
  <si>
    <t>Konjički klub Osijek</t>
  </si>
  <si>
    <t>Podv. Aktiv.Mursa</t>
  </si>
  <si>
    <t>Rondo</t>
  </si>
  <si>
    <t>Maraton Sokol GPP</t>
  </si>
  <si>
    <t>Prakt.strelj.</t>
  </si>
  <si>
    <t>Sveukupno</t>
  </si>
  <si>
    <t>olimp/neol</t>
  </si>
  <si>
    <t>Korigirani iznos /M,Ž/ nositelj</t>
  </si>
  <si>
    <t xml:space="preserve">Korigirani br. bodova % kor. </t>
  </si>
  <si>
    <t>SPORT</t>
  </si>
  <si>
    <t>KLUB</t>
  </si>
  <si>
    <t>ATLETIKA</t>
  </si>
  <si>
    <t>BADMINTON</t>
  </si>
  <si>
    <t>BILJAR</t>
  </si>
  <si>
    <t>BOĆANJE</t>
  </si>
  <si>
    <t>BOKS</t>
  </si>
  <si>
    <t>DIZANJE UTEGA</t>
  </si>
  <si>
    <t>Klub dizača utega Osijek</t>
  </si>
  <si>
    <t>GIMNASTIKA</t>
  </si>
  <si>
    <t>Gimnastički klub Inova-gim</t>
  </si>
  <si>
    <t>JUDO</t>
  </si>
  <si>
    <t>KARATE</t>
  </si>
  <si>
    <t>KICKBOXING</t>
  </si>
  <si>
    <t>Kickboxing klub Sveti Duh</t>
  </si>
  <si>
    <t>PLIVANJE</t>
  </si>
  <si>
    <t>STOLNI TENIS</t>
  </si>
  <si>
    <t>STRELJAŠTVO</t>
  </si>
  <si>
    <t>ŠAH</t>
  </si>
  <si>
    <t>TENIS</t>
  </si>
  <si>
    <t>TAEKWONDO</t>
  </si>
  <si>
    <t>VATERPOLO</t>
  </si>
  <si>
    <t>VESLANJE</t>
  </si>
  <si>
    <t>% iz čl.19.</t>
  </si>
  <si>
    <t>Čl 19. st.2. =% od F u bodovima</t>
  </si>
  <si>
    <t>PRVENSTVO</t>
  </si>
  <si>
    <t>KUP</t>
  </si>
  <si>
    <t>STRUČNI KADAR</t>
  </si>
  <si>
    <t>SENIORI</t>
  </si>
  <si>
    <t>STATUS</t>
  </si>
  <si>
    <t>STRUČNE KVALIFIKACIJE</t>
  </si>
  <si>
    <t>TRADICIJA</t>
  </si>
  <si>
    <t>KLUB/KRITERIJ</t>
  </si>
  <si>
    <t>EKIPA</t>
  </si>
  <si>
    <t>POJEDINCI</t>
  </si>
  <si>
    <t>REPREZ.</t>
  </si>
  <si>
    <t>I.</t>
  </si>
  <si>
    <t>II.</t>
  </si>
  <si>
    <t>III.</t>
  </si>
  <si>
    <t>IV.</t>
  </si>
  <si>
    <t>V.</t>
  </si>
  <si>
    <t>VI.</t>
  </si>
  <si>
    <t>DR.SC.</t>
  </si>
  <si>
    <t>SVEUČ. SPEC.</t>
  </si>
  <si>
    <t>MAG. KIN.</t>
  </si>
  <si>
    <t>SPEC. STRUKE</t>
  </si>
  <si>
    <t>STR. PRVOSTUPNIK</t>
  </si>
  <si>
    <t>BEZ KVAL.</t>
  </si>
  <si>
    <t>KOŠARKA (Ž)</t>
  </si>
  <si>
    <t>KOŠARKA (M)</t>
  </si>
  <si>
    <t>KUGLANJE (M)</t>
  </si>
  <si>
    <t>KUGLANJE (Ž)</t>
  </si>
  <si>
    <t>NOGOMET (M)</t>
  </si>
  <si>
    <t>NOGOMET (Ž)</t>
  </si>
  <si>
    <t>ODBOJKA (M)</t>
  </si>
  <si>
    <t>ODBOJKA (Ž)</t>
  </si>
  <si>
    <t>RUKOMET (M)</t>
  </si>
  <si>
    <t>RUKOMET (Ž)</t>
  </si>
  <si>
    <t>ZRAKOPLOVSTVO</t>
  </si>
  <si>
    <t>Kuglački klub Kandit</t>
  </si>
  <si>
    <t>Kuglački klub Osijek</t>
  </si>
  <si>
    <t>Judo klub Osijek</t>
  </si>
  <si>
    <t>MAČEVANJE</t>
  </si>
  <si>
    <t>DRUGA DOBNA KATEGORIJA</t>
  </si>
  <si>
    <t>TREĆA DOBNA KATEGORIJA</t>
  </si>
  <si>
    <t>ČETVRTA DOBNA KATEGORIJA</t>
  </si>
  <si>
    <t>PETA DOBNA KATEGORIJA</t>
  </si>
  <si>
    <t>KATEGORIZIRANI SPORTAŠI</t>
  </si>
  <si>
    <t>REPREZENTATIVCI</t>
  </si>
  <si>
    <t>OD 10 - 25 G.</t>
  </si>
  <si>
    <t>26 - 50 G.</t>
  </si>
  <si>
    <t>VIŠE OD 51 G.</t>
  </si>
  <si>
    <t>OOZRUS</t>
  </si>
  <si>
    <t>PLASMANI U DRŽAVNIM NATJECANJIMA</t>
  </si>
  <si>
    <t>NASTUPI NA MEĐUNARODNOJ RAZINI</t>
  </si>
  <si>
    <t>PLASMANI NA MEĐUNARODNOJ RAZINI</t>
  </si>
  <si>
    <t>PROFESIONALCI</t>
  </si>
  <si>
    <t>HONORARCI</t>
  </si>
  <si>
    <t>VOLONTERI</t>
  </si>
  <si>
    <t>2. DOB. KAT.</t>
  </si>
  <si>
    <t>3. DOB. KAT.</t>
  </si>
  <si>
    <t>4. DOB. KAT.</t>
  </si>
  <si>
    <t>5. DOB. KAT.</t>
  </si>
  <si>
    <t>BICIKLIZAM</t>
  </si>
  <si>
    <t>KONJIČKI SPORT</t>
  </si>
  <si>
    <t>SPORTSKI RIBOLOV</t>
  </si>
  <si>
    <t>Gimnastičko društvo Osijek-Žito</t>
  </si>
  <si>
    <t>NASTUPI SENIORA</t>
  </si>
  <si>
    <t>ODREĐIVANJE NOSITELJA KVALITETE ZA PJP U SPORTU 2018. GODINE</t>
  </si>
  <si>
    <t>AMERIČKI NOGOMET</t>
  </si>
  <si>
    <t>Kickboxing klub Hus</t>
  </si>
  <si>
    <t>TAJLANDSKI BOKS</t>
  </si>
  <si>
    <t>Klub američkog nogometa Topovi*</t>
  </si>
  <si>
    <t>Atletski klub Slavonija-Žito*</t>
  </si>
  <si>
    <t>Badmintonski klub Osijek*</t>
  </si>
  <si>
    <t>Biciklistički klub Osijek 2010*</t>
  </si>
  <si>
    <t>Biljarski klub Plan B*</t>
  </si>
  <si>
    <t>Boćarski klub Sv. Luka*</t>
  </si>
  <si>
    <t>Boksački klub Osijek*</t>
  </si>
  <si>
    <t>Klub ritmičko-športske gimnastike Rondo*</t>
  </si>
  <si>
    <t>Karate klub Esseker*</t>
  </si>
  <si>
    <t>Konjički klub Osijek*</t>
  </si>
  <si>
    <t>Košarkaški klub Vrijednosnice Osijek*</t>
  </si>
  <si>
    <t>Košarkaški klub Mursa*</t>
  </si>
  <si>
    <t>Ženski kuglački klub Osijek 97*</t>
  </si>
  <si>
    <t>Mačevalački klub Dmitar Zvonimir*</t>
  </si>
  <si>
    <t>Malonogometni klub Osijek Kelme*</t>
  </si>
  <si>
    <t>Ženski nogometni klub Osijek*</t>
  </si>
  <si>
    <t>Muški odbojkaški klub Mursa-Osijek*</t>
  </si>
  <si>
    <t>Ženski odbojkaški klub Osijek*</t>
  </si>
  <si>
    <t>Plivački klub Osijek Žito*</t>
  </si>
  <si>
    <t>Rukometni klub Osijek*</t>
  </si>
  <si>
    <t>Ženski rukometni klub Osijek*</t>
  </si>
  <si>
    <t>Stolnoteniski klub Vodovod-Osijek*</t>
  </si>
  <si>
    <t>Građansko streljačko društvo Osijek 1784*</t>
  </si>
  <si>
    <t>Šahovski klub Ferit-Osijek*</t>
  </si>
  <si>
    <t>Taekwondo klub Osijek*</t>
  </si>
  <si>
    <t>Thai box klub Hus*</t>
  </si>
  <si>
    <t>Teniski klub Osijek*</t>
  </si>
  <si>
    <t>Veslački klub Iktus*</t>
  </si>
  <si>
    <t>Aeroklub Osijek*</t>
  </si>
  <si>
    <t xml:space="preserve">Napomene: </t>
  </si>
  <si>
    <t>debljim slovima otisnuti su nositelji kvalitete po sportovima</t>
  </si>
  <si>
    <t>* izravno određeni nositelji kvalitete</t>
  </si>
  <si>
    <t>Vaterpolo klub Osijek*</t>
  </si>
  <si>
    <t>Osječki ribolovni športski klub*</t>
  </si>
</sst>
</file>

<file path=xl/styles.xml><?xml version="1.0" encoding="utf-8"?>
<styleSheet xmlns="http://schemas.openxmlformats.org/spreadsheetml/2006/main">
  <numFmts count="2">
    <numFmt numFmtId="41" formatCode="_-* #,##0\ _k_n_-;\-* #,##0\ _k_n_-;_-* &quot;-&quot;\ _k_n_-;_-@_-"/>
    <numFmt numFmtId="44" formatCode="_-* #,##0.00\ &quot;kn&quot;_-;\-* #,##0.00\ &quot;kn&quot;_-;_-* &quot;-&quot;??\ &quot;kn&quot;_-;_-@_-"/>
  </numFmts>
  <fonts count="26">
    <font>
      <sz val="10"/>
      <name val="Arial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9"/>
      <name val="Arial CE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2" applyAlignment="1">
      <alignment horizontal="center"/>
    </xf>
    <xf numFmtId="0" fontId="2" fillId="0" borderId="0" xfId="2"/>
    <xf numFmtId="44" fontId="2" fillId="0" borderId="0" xfId="2" applyNumberFormat="1"/>
    <xf numFmtId="44" fontId="2" fillId="0" borderId="0" xfId="3"/>
    <xf numFmtId="0" fontId="3" fillId="0" borderId="1" xfId="2" applyFont="1" applyBorder="1" applyAlignment="1">
      <alignment horizontal="center"/>
    </xf>
    <xf numFmtId="0" fontId="2" fillId="0" borderId="0" xfId="2" applyFont="1"/>
    <xf numFmtId="0" fontId="2" fillId="0" borderId="0" xfId="2" applyBorder="1"/>
    <xf numFmtId="0" fontId="2" fillId="0" borderId="0" xfId="2" applyBorder="1" applyAlignment="1">
      <alignment horizontal="center"/>
    </xf>
    <xf numFmtId="44" fontId="2" fillId="0" borderId="0" xfId="2" applyNumberFormat="1" applyBorder="1"/>
    <xf numFmtId="0" fontId="4" fillId="0" borderId="0" xfId="2" applyFont="1"/>
    <xf numFmtId="0" fontId="4" fillId="0" borderId="0" xfId="2" applyFont="1" applyBorder="1"/>
    <xf numFmtId="44" fontId="2" fillId="0" borderId="0" xfId="3" applyAlignment="1">
      <alignment horizontal="center"/>
    </xf>
    <xf numFmtId="44" fontId="2" fillId="0" borderId="0" xfId="3" applyBorder="1" applyAlignment="1">
      <alignment horizontal="center"/>
    </xf>
    <xf numFmtId="0" fontId="3" fillId="0" borderId="0" xfId="2" applyFont="1"/>
    <xf numFmtId="0" fontId="3" fillId="0" borderId="1" xfId="2" applyFont="1" applyBorder="1"/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/>
    <xf numFmtId="9" fontId="4" fillId="0" borderId="0" xfId="2" applyNumberFormat="1" applyFont="1"/>
    <xf numFmtId="4" fontId="4" fillId="0" borderId="0" xfId="2" applyNumberFormat="1" applyFont="1"/>
    <xf numFmtId="0" fontId="4" fillId="0" borderId="0" xfId="0" applyFont="1"/>
    <xf numFmtId="44" fontId="2" fillId="0" borderId="1" xfId="2" applyNumberFormat="1" applyBorder="1"/>
    <xf numFmtId="0" fontId="6" fillId="0" borderId="0" xfId="2" applyFont="1" applyAlignment="1">
      <alignment horizontal="center"/>
    </xf>
    <xf numFmtId="0" fontId="2" fillId="0" borderId="0" xfId="2" applyNumberFormat="1" applyFont="1" applyAlignment="1">
      <alignment horizontal="center"/>
    </xf>
    <xf numFmtId="0" fontId="7" fillId="0" borderId="0" xfId="0" applyFont="1"/>
    <xf numFmtId="44" fontId="2" fillId="0" borderId="0" xfId="3" applyBorder="1"/>
    <xf numFmtId="0" fontId="2" fillId="0" borderId="0" xfId="2" applyFont="1" applyBorder="1"/>
    <xf numFmtId="4" fontId="2" fillId="0" borderId="0" xfId="2" applyNumberFormat="1" applyBorder="1"/>
    <xf numFmtId="44" fontId="4" fillId="2" borderId="2" xfId="2" applyNumberFormat="1" applyFont="1" applyFill="1" applyBorder="1" applyAlignment="1">
      <alignment horizontal="center"/>
    </xf>
    <xf numFmtId="0" fontId="3" fillId="0" borderId="3" xfId="2" applyFont="1" applyBorder="1" applyAlignment="1">
      <alignment horizontal="center" wrapText="1"/>
    </xf>
    <xf numFmtId="0" fontId="3" fillId="0" borderId="2" xfId="2" applyFont="1" applyBorder="1"/>
    <xf numFmtId="0" fontId="2" fillId="0" borderId="2" xfId="2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0" fontId="3" fillId="0" borderId="0" xfId="2" applyFont="1" applyBorder="1" applyAlignment="1">
      <alignment horizontal="left" wrapText="1"/>
    </xf>
    <xf numFmtId="0" fontId="2" fillId="0" borderId="0" xfId="2" applyFill="1"/>
    <xf numFmtId="0" fontId="3" fillId="0" borderId="0" xfId="2" applyFont="1" applyFill="1" applyBorder="1" applyAlignment="1">
      <alignment horizontal="left"/>
    </xf>
    <xf numFmtId="0" fontId="3" fillId="0" borderId="0" xfId="2" applyFont="1" applyBorder="1" applyAlignment="1">
      <alignment horizontal="right" wrapText="1"/>
    </xf>
    <xf numFmtId="1" fontId="3" fillId="0" borderId="0" xfId="2" applyNumberFormat="1" applyFont="1" applyAlignment="1">
      <alignment horizontal="right"/>
    </xf>
    <xf numFmtId="0" fontId="5" fillId="4" borderId="2" xfId="2" applyFont="1" applyFill="1" applyBorder="1"/>
    <xf numFmtId="0" fontId="4" fillId="0" borderId="2" xfId="2" applyFont="1" applyBorder="1"/>
    <xf numFmtId="0" fontId="3" fillId="2" borderId="2" xfId="2" applyFont="1" applyFill="1" applyBorder="1" applyAlignment="1">
      <alignment horizontal="right" wrapText="1"/>
    </xf>
    <xf numFmtId="41" fontId="2" fillId="4" borderId="2" xfId="3" applyNumberFormat="1" applyFill="1" applyBorder="1" applyAlignment="1">
      <alignment horizontal="center"/>
    </xf>
    <xf numFmtId="3" fontId="3" fillId="0" borderId="0" xfId="2" applyNumberFormat="1" applyFont="1" applyBorder="1" applyAlignment="1"/>
    <xf numFmtId="3" fontId="2" fillId="0" borderId="0" xfId="2" applyNumberFormat="1" applyAlignment="1"/>
    <xf numFmtId="3" fontId="3" fillId="2" borderId="5" xfId="2" applyNumberFormat="1" applyFont="1" applyFill="1" applyBorder="1" applyAlignment="1"/>
    <xf numFmtId="3" fontId="2" fillId="0" borderId="0" xfId="2" applyNumberFormat="1" applyBorder="1" applyAlignment="1"/>
    <xf numFmtId="44" fontId="3" fillId="2" borderId="6" xfId="2" applyNumberFormat="1" applyFont="1" applyFill="1" applyBorder="1"/>
    <xf numFmtId="0" fontId="3" fillId="0" borderId="7" xfId="2" applyFont="1" applyBorder="1" applyAlignment="1">
      <alignment horizontal="center" wrapText="1"/>
    </xf>
    <xf numFmtId="0" fontId="2" fillId="0" borderId="2" xfId="2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2" fillId="0" borderId="2" xfId="2" applyBorder="1" applyAlignment="1"/>
    <xf numFmtId="0" fontId="2" fillId="5" borderId="2" xfId="2" applyFill="1" applyBorder="1" applyAlignment="1">
      <alignment horizontal="center"/>
    </xf>
    <xf numFmtId="44" fontId="3" fillId="2" borderId="8" xfId="2" applyNumberFormat="1" applyFont="1" applyFill="1" applyBorder="1"/>
    <xf numFmtId="0" fontId="3" fillId="0" borderId="2" xfId="2" applyFont="1" applyBorder="1" applyAlignment="1">
      <alignment horizontal="left" wrapText="1"/>
    </xf>
    <xf numFmtId="1" fontId="3" fillId="0" borderId="2" xfId="2" applyNumberFormat="1" applyFont="1" applyBorder="1" applyAlignment="1">
      <alignment horizontal="right"/>
    </xf>
    <xf numFmtId="0" fontId="3" fillId="0" borderId="2" xfId="2" applyFont="1" applyBorder="1" applyAlignment="1">
      <alignment horizontal="right" wrapText="1"/>
    </xf>
    <xf numFmtId="0" fontId="3" fillId="6" borderId="2" xfId="2" applyFont="1" applyFill="1" applyBorder="1" applyAlignment="1">
      <alignment horizontal="right" wrapText="1"/>
    </xf>
    <xf numFmtId="0" fontId="2" fillId="4" borderId="2" xfId="2" applyFill="1" applyBorder="1" applyAlignment="1">
      <alignment horizontal="center"/>
    </xf>
    <xf numFmtId="0" fontId="2" fillId="0" borderId="2" xfId="2" applyBorder="1"/>
    <xf numFmtId="3" fontId="2" fillId="0" borderId="2" xfId="2" applyNumberFormat="1" applyBorder="1" applyAlignment="1"/>
    <xf numFmtId="41" fontId="2" fillId="0" borderId="2" xfId="3" applyNumberFormat="1" applyBorder="1" applyAlignment="1">
      <alignment horizontal="center"/>
    </xf>
    <xf numFmtId="0" fontId="4" fillId="0" borderId="2" xfId="2" applyFont="1" applyBorder="1" applyAlignment="1">
      <alignment horizontal="center"/>
    </xf>
    <xf numFmtId="3" fontId="2" fillId="0" borderId="2" xfId="2" applyNumberFormat="1" applyBorder="1" applyAlignment="1">
      <alignment horizontal="right"/>
    </xf>
    <xf numFmtId="1" fontId="2" fillId="0" borderId="2" xfId="2" applyNumberFormat="1" applyBorder="1" applyAlignment="1">
      <alignment horizontal="center"/>
    </xf>
    <xf numFmtId="1" fontId="2" fillId="4" borderId="2" xfId="2" applyNumberFormat="1" applyFill="1" applyBorder="1" applyAlignment="1">
      <alignment horizontal="center"/>
    </xf>
    <xf numFmtId="44" fontId="2" fillId="0" borderId="2" xfId="3" applyBorder="1" applyAlignment="1">
      <alignment horizontal="center"/>
    </xf>
    <xf numFmtId="1" fontId="2" fillId="7" borderId="2" xfId="2" applyNumberFormat="1" applyFill="1" applyBorder="1" applyAlignment="1">
      <alignment horizontal="center"/>
    </xf>
    <xf numFmtId="0" fontId="3" fillId="3" borderId="4" xfId="2" applyFont="1" applyFill="1" applyBorder="1" applyAlignment="1">
      <alignment wrapText="1"/>
    </xf>
    <xf numFmtId="0" fontId="3" fillId="0" borderId="2" xfId="2" applyFont="1" applyBorder="1" applyAlignment="1">
      <alignment horizontal="left"/>
    </xf>
    <xf numFmtId="4" fontId="0" fillId="0" borderId="9" xfId="0" applyNumberFormat="1" applyBorder="1" applyAlignment="1">
      <alignment horizontal="right"/>
    </xf>
    <xf numFmtId="4" fontId="9" fillId="3" borderId="10" xfId="0" applyNumberFormat="1" applyFont="1" applyFill="1" applyBorder="1" applyAlignment="1">
      <alignment horizontal="right"/>
    </xf>
    <xf numFmtId="0" fontId="2" fillId="0" borderId="2" xfId="2" applyFont="1" applyBorder="1" applyAlignment="1">
      <alignment horizontal="center"/>
    </xf>
    <xf numFmtId="1" fontId="2" fillId="0" borderId="2" xfId="2" applyNumberFormat="1" applyFill="1" applyBorder="1" applyAlignment="1">
      <alignment horizontal="center"/>
    </xf>
    <xf numFmtId="44" fontId="2" fillId="0" borderId="2" xfId="3" applyFill="1" applyBorder="1" applyAlignment="1">
      <alignment horizontal="center"/>
    </xf>
    <xf numFmtId="1" fontId="3" fillId="2" borderId="8" xfId="2" applyNumberFormat="1" applyFont="1" applyFill="1" applyBorder="1" applyAlignment="1">
      <alignment horizontal="center"/>
    </xf>
    <xf numFmtId="3" fontId="3" fillId="2" borderId="11" xfId="2" applyNumberFormat="1" applyFont="1" applyFill="1" applyBorder="1" applyAlignment="1"/>
    <xf numFmtId="44" fontId="3" fillId="0" borderId="2" xfId="3" applyFont="1" applyBorder="1" applyAlignment="1">
      <alignment horizontal="center"/>
    </xf>
    <xf numFmtId="44" fontId="4" fillId="2" borderId="12" xfId="2" applyNumberFormat="1" applyFont="1" applyFill="1" applyBorder="1" applyAlignment="1">
      <alignment horizontal="center"/>
    </xf>
    <xf numFmtId="1" fontId="3" fillId="2" borderId="3" xfId="2" applyNumberFormat="1" applyFont="1" applyFill="1" applyBorder="1" applyAlignment="1">
      <alignment horizontal="center"/>
    </xf>
    <xf numFmtId="0" fontId="4" fillId="0" borderId="2" xfId="2" applyFont="1" applyFill="1" applyBorder="1"/>
    <xf numFmtId="0" fontId="3" fillId="0" borderId="13" xfId="2" applyFont="1" applyBorder="1" applyAlignment="1">
      <alignment horizontal="center"/>
    </xf>
    <xf numFmtId="0" fontId="2" fillId="2" borderId="2" xfId="2" applyFont="1" applyFill="1" applyBorder="1"/>
    <xf numFmtId="0" fontId="3" fillId="2" borderId="2" xfId="2" applyFont="1" applyFill="1" applyBorder="1"/>
    <xf numFmtId="0" fontId="3" fillId="2" borderId="2" xfId="2" applyFont="1" applyFill="1" applyBorder="1" applyAlignment="1">
      <alignment horizontal="center"/>
    </xf>
    <xf numFmtId="0" fontId="3" fillId="0" borderId="7" xfId="2" applyFont="1" applyBorder="1" applyAlignment="1">
      <alignment horizontal="left" wrapText="1"/>
    </xf>
    <xf numFmtId="0" fontId="3" fillId="0" borderId="7" xfId="2" applyFont="1" applyBorder="1" applyAlignment="1">
      <alignment wrapText="1"/>
    </xf>
    <xf numFmtId="0" fontId="3" fillId="8" borderId="14" xfId="2" applyFont="1" applyFill="1" applyBorder="1" applyAlignment="1">
      <alignment horizontal="center" wrapText="1"/>
    </xf>
    <xf numFmtId="0" fontId="3" fillId="9" borderId="1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wrapText="1"/>
    </xf>
    <xf numFmtId="44" fontId="3" fillId="2" borderId="0" xfId="2" applyNumberFormat="1" applyFont="1" applyFill="1" applyBorder="1"/>
    <xf numFmtId="1" fontId="3" fillId="0" borderId="0" xfId="2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3" fillId="0" borderId="2" xfId="2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right" wrapText="1"/>
    </xf>
    <xf numFmtId="1" fontId="2" fillId="0" borderId="0" xfId="2" applyNumberFormat="1" applyFill="1" applyBorder="1" applyAlignment="1">
      <alignment horizontal="center"/>
    </xf>
    <xf numFmtId="0" fontId="2" fillId="0" borderId="0" xfId="2" applyFont="1" applyFill="1"/>
    <xf numFmtId="1" fontId="2" fillId="0" borderId="0" xfId="2" applyNumberFormat="1" applyFill="1"/>
    <xf numFmtId="44" fontId="4" fillId="0" borderId="2" xfId="3" applyFont="1" applyBorder="1" applyAlignment="1">
      <alignment horizontal="center"/>
    </xf>
    <xf numFmtId="0" fontId="4" fillId="4" borderId="2" xfId="2" applyFont="1" applyFill="1" applyBorder="1"/>
    <xf numFmtId="0" fontId="2" fillId="4" borderId="0" xfId="2" applyFont="1" applyFill="1"/>
    <xf numFmtId="0" fontId="2" fillId="4" borderId="0" xfId="2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/>
    <xf numFmtId="0" fontId="14" fillId="0" borderId="0" xfId="0" applyFont="1"/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4" fillId="0" borderId="32" xfId="0" applyFont="1" applyBorder="1"/>
    <xf numFmtId="0" fontId="15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12" xfId="0" applyFont="1" applyBorder="1"/>
    <xf numFmtId="0" fontId="7" fillId="0" borderId="27" xfId="0" applyFont="1" applyBorder="1"/>
    <xf numFmtId="0" fontId="7" fillId="0" borderId="2" xfId="0" applyFont="1" applyFill="1" applyBorder="1"/>
    <xf numFmtId="0" fontId="17" fillId="0" borderId="2" xfId="0" applyFont="1" applyFill="1" applyBorder="1"/>
    <xf numFmtId="0" fontId="7" fillId="0" borderId="12" xfId="0" applyFont="1" applyFill="1" applyBorder="1"/>
    <xf numFmtId="0" fontId="7" fillId="0" borderId="27" xfId="0" applyFont="1" applyFill="1" applyBorder="1"/>
    <xf numFmtId="0" fontId="15" fillId="0" borderId="2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 shrinkToFi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8" fillId="0" borderId="23" xfId="0" applyFont="1" applyBorder="1"/>
    <xf numFmtId="0" fontId="8" fillId="0" borderId="23" xfId="0" applyFont="1" applyFill="1" applyBorder="1"/>
    <xf numFmtId="0" fontId="8" fillId="0" borderId="28" xfId="0" applyFont="1" applyBorder="1"/>
    <xf numFmtId="0" fontId="7" fillId="12" borderId="2" xfId="0" applyFont="1" applyFill="1" applyBorder="1"/>
    <xf numFmtId="0" fontId="16" fillId="12" borderId="2" xfId="0" applyFont="1" applyFill="1" applyBorder="1"/>
    <xf numFmtId="0" fontId="16" fillId="12" borderId="12" xfId="0" applyFont="1" applyFill="1" applyBorder="1"/>
    <xf numFmtId="0" fontId="16" fillId="12" borderId="27" xfId="0" applyFont="1" applyFill="1" applyBorder="1"/>
    <xf numFmtId="0" fontId="18" fillId="12" borderId="23" xfId="0" applyFont="1" applyFill="1" applyBorder="1"/>
    <xf numFmtId="0" fontId="7" fillId="14" borderId="2" xfId="0" applyFont="1" applyFill="1" applyBorder="1"/>
    <xf numFmtId="0" fontId="7" fillId="14" borderId="27" xfId="0" applyFont="1" applyFill="1" applyBorder="1"/>
    <xf numFmtId="0" fontId="8" fillId="14" borderId="23" xfId="0" applyFont="1" applyFill="1" applyBorder="1"/>
    <xf numFmtId="0" fontId="7" fillId="12" borderId="12" xfId="0" applyFont="1" applyFill="1" applyBorder="1"/>
    <xf numFmtId="0" fontId="7" fillId="12" borderId="27" xfId="0" applyFont="1" applyFill="1" applyBorder="1"/>
    <xf numFmtId="0" fontId="8" fillId="12" borderId="23" xfId="0" applyFont="1" applyFill="1" applyBorder="1"/>
    <xf numFmtId="0" fontId="22" fillId="0" borderId="2" xfId="0" applyFont="1" applyFill="1" applyBorder="1"/>
    <xf numFmtId="0" fontId="22" fillId="11" borderId="2" xfId="0" applyFont="1" applyFill="1" applyBorder="1"/>
    <xf numFmtId="0" fontId="22" fillId="0" borderId="12" xfId="0" applyFont="1" applyFill="1" applyBorder="1"/>
    <xf numFmtId="0" fontId="22" fillId="0" borderId="27" xfId="0" applyFont="1" applyFill="1" applyBorder="1"/>
    <xf numFmtId="0" fontId="23" fillId="0" borderId="23" xfId="0" applyFont="1" applyFill="1" applyBorder="1"/>
    <xf numFmtId="0" fontId="22" fillId="12" borderId="2" xfId="0" applyFont="1" applyFill="1" applyBorder="1"/>
    <xf numFmtId="0" fontId="22" fillId="12" borderId="12" xfId="0" applyFont="1" applyFill="1" applyBorder="1"/>
    <xf numFmtId="0" fontId="22" fillId="12" borderId="27" xfId="0" applyFont="1" applyFill="1" applyBorder="1"/>
    <xf numFmtId="0" fontId="23" fillId="12" borderId="23" xfId="0" applyFont="1" applyFill="1" applyBorder="1"/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34" xfId="0" applyFont="1" applyBorder="1" applyAlignment="1">
      <alignment horizontal="left" vertical="center"/>
    </xf>
    <xf numFmtId="0" fontId="7" fillId="0" borderId="34" xfId="0" applyFont="1" applyBorder="1"/>
    <xf numFmtId="0" fontId="7" fillId="0" borderId="35" xfId="0" applyFont="1" applyBorder="1"/>
    <xf numFmtId="0" fontId="22" fillId="10" borderId="2" xfId="0" applyFont="1" applyFill="1" applyBorder="1"/>
    <xf numFmtId="0" fontId="7" fillId="0" borderId="36" xfId="0" applyFont="1" applyBorder="1"/>
    <xf numFmtId="0" fontId="24" fillId="0" borderId="0" xfId="0" applyFont="1" applyBorder="1"/>
    <xf numFmtId="0" fontId="22" fillId="13" borderId="2" xfId="0" applyFont="1" applyFill="1" applyBorder="1"/>
    <xf numFmtId="0" fontId="22" fillId="10" borderId="27" xfId="0" applyFont="1" applyFill="1" applyBorder="1"/>
    <xf numFmtId="0" fontId="22" fillId="11" borderId="12" xfId="0" applyFont="1" applyFill="1" applyBorder="1"/>
    <xf numFmtId="0" fontId="22" fillId="14" borderId="2" xfId="0" applyFont="1" applyFill="1" applyBorder="1"/>
    <xf numFmtId="0" fontId="22" fillId="14" borderId="12" xfId="0" applyFont="1" applyFill="1" applyBorder="1"/>
    <xf numFmtId="0" fontId="7" fillId="13" borderId="2" xfId="0" applyFont="1" applyFill="1" applyBorder="1"/>
    <xf numFmtId="0" fontId="7" fillId="13" borderId="12" xfId="0" applyFont="1" applyFill="1" applyBorder="1"/>
    <xf numFmtId="0" fontId="7" fillId="13" borderId="27" xfId="0" applyFont="1" applyFill="1" applyBorder="1"/>
    <xf numFmtId="0" fontId="8" fillId="13" borderId="23" xfId="0" applyFont="1" applyFill="1" applyBorder="1"/>
    <xf numFmtId="0" fontId="14" fillId="19" borderId="17" xfId="0" applyFont="1" applyFill="1" applyBorder="1" applyAlignment="1">
      <alignment horizontal="center" vertical="center"/>
    </xf>
    <xf numFmtId="0" fontId="14" fillId="19" borderId="19" xfId="0" applyFont="1" applyFill="1" applyBorder="1" applyAlignment="1">
      <alignment horizontal="center" vertical="center"/>
    </xf>
    <xf numFmtId="0" fontId="14" fillId="19" borderId="18" xfId="0" applyFont="1" applyFill="1" applyBorder="1" applyAlignment="1">
      <alignment horizontal="center" vertical="center"/>
    </xf>
    <xf numFmtId="0" fontId="14" fillId="19" borderId="18" xfId="0" applyFont="1" applyFill="1" applyBorder="1" applyAlignment="1">
      <alignment horizontal="center" vertical="center" wrapText="1"/>
    </xf>
    <xf numFmtId="17" fontId="14" fillId="19" borderId="17" xfId="0" applyNumberFormat="1" applyFont="1" applyFill="1" applyBorder="1" applyAlignment="1">
      <alignment horizontal="center" vertical="center"/>
    </xf>
    <xf numFmtId="0" fontId="8" fillId="19" borderId="16" xfId="0" applyFont="1" applyFill="1" applyBorder="1" applyAlignment="1">
      <alignment horizontal="center" vertical="center"/>
    </xf>
    <xf numFmtId="0" fontId="7" fillId="0" borderId="20" xfId="0" applyFont="1" applyBorder="1"/>
    <xf numFmtId="0" fontId="7" fillId="0" borderId="22" xfId="0" applyFont="1" applyBorder="1"/>
    <xf numFmtId="0" fontId="7" fillId="0" borderId="13" xfId="0" applyFont="1" applyBorder="1"/>
    <xf numFmtId="0" fontId="14" fillId="12" borderId="29" xfId="0" applyFont="1" applyFill="1" applyBorder="1" applyAlignment="1">
      <alignment horizontal="center" vertical="center"/>
    </xf>
    <xf numFmtId="0" fontId="14" fillId="12" borderId="29" xfId="0" applyFont="1" applyFill="1" applyBorder="1" applyAlignment="1">
      <alignment horizontal="center" vertical="center" wrapText="1"/>
    </xf>
    <xf numFmtId="17" fontId="14" fillId="12" borderId="29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7" fillId="10" borderId="2" xfId="0" applyFont="1" applyFill="1" applyBorder="1"/>
    <xf numFmtId="0" fontId="7" fillId="10" borderId="12" xfId="0" applyFont="1" applyFill="1" applyBorder="1"/>
    <xf numFmtId="0" fontId="7" fillId="10" borderId="27" xfId="0" applyFont="1" applyFill="1" applyBorder="1"/>
    <xf numFmtId="0" fontId="8" fillId="10" borderId="23" xfId="0" applyFont="1" applyFill="1" applyBorder="1"/>
    <xf numFmtId="0" fontId="7" fillId="0" borderId="2" xfId="0" applyFont="1" applyBorder="1" applyAlignment="1">
      <alignment horizontal="left" vertical="center" wrapText="1" shrinkToFit="1"/>
    </xf>
    <xf numFmtId="0" fontId="7" fillId="18" borderId="2" xfId="0" applyFont="1" applyFill="1" applyBorder="1"/>
    <xf numFmtId="0" fontId="17" fillId="18" borderId="2" xfId="0" applyFont="1" applyFill="1" applyBorder="1"/>
    <xf numFmtId="0" fontId="7" fillId="18" borderId="12" xfId="0" applyFont="1" applyFill="1" applyBorder="1"/>
    <xf numFmtId="0" fontId="7" fillId="18" borderId="27" xfId="0" applyFont="1" applyFill="1" applyBorder="1"/>
    <xf numFmtId="0" fontId="8" fillId="18" borderId="23" xfId="0" applyFont="1" applyFill="1" applyBorder="1"/>
    <xf numFmtId="0" fontId="7" fillId="11" borderId="2" xfId="0" applyFont="1" applyFill="1" applyBorder="1"/>
    <xf numFmtId="0" fontId="7" fillId="11" borderId="12" xfId="0" applyFont="1" applyFill="1" applyBorder="1"/>
    <xf numFmtId="0" fontId="7" fillId="11" borderId="27" xfId="0" applyFont="1" applyFill="1" applyBorder="1"/>
    <xf numFmtId="0" fontId="8" fillId="11" borderId="23" xfId="0" applyFont="1" applyFill="1" applyBorder="1"/>
    <xf numFmtId="0" fontId="14" fillId="12" borderId="33" xfId="0" applyFont="1" applyFill="1" applyBorder="1" applyAlignment="1">
      <alignment horizontal="center" vertical="center"/>
    </xf>
    <xf numFmtId="0" fontId="8" fillId="0" borderId="37" xfId="0" applyFont="1" applyBorder="1"/>
    <xf numFmtId="0" fontId="8" fillId="12" borderId="21" xfId="0" applyFont="1" applyFill="1" applyBorder="1" applyAlignment="1">
      <alignment horizontal="center" vertical="center"/>
    </xf>
    <xf numFmtId="0" fontId="25" fillId="20" borderId="29" xfId="0" applyFont="1" applyFill="1" applyBorder="1" applyAlignment="1">
      <alignment horizontal="center" vertical="center" wrapText="1"/>
    </xf>
    <xf numFmtId="0" fontId="19" fillId="20" borderId="20" xfId="0" applyFont="1" applyFill="1" applyBorder="1" applyAlignment="1">
      <alignment horizontal="center" vertical="center"/>
    </xf>
    <xf numFmtId="0" fontId="20" fillId="20" borderId="2" xfId="0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 wrapText="1"/>
    </xf>
    <xf numFmtId="0" fontId="21" fillId="20" borderId="2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" xfId="0" applyFont="1" applyFill="1" applyBorder="1" applyAlignment="1">
      <alignment horizontal="center" vertical="center"/>
    </xf>
    <xf numFmtId="0" fontId="21" fillId="20" borderId="34" xfId="0" applyFont="1" applyFill="1" applyBorder="1" applyAlignment="1">
      <alignment horizontal="center" vertical="center" wrapText="1"/>
    </xf>
    <xf numFmtId="0" fontId="14" fillId="21" borderId="16" xfId="0" applyFont="1" applyFill="1" applyBorder="1" applyAlignment="1">
      <alignment horizontal="center" vertical="center"/>
    </xf>
    <xf numFmtId="0" fontId="14" fillId="17" borderId="30" xfId="0" applyFont="1" applyFill="1" applyBorder="1" applyAlignment="1">
      <alignment horizontal="center" vertical="center"/>
    </xf>
    <xf numFmtId="0" fontId="14" fillId="17" borderId="25" xfId="0" applyFont="1" applyFill="1" applyBorder="1" applyAlignment="1">
      <alignment horizontal="center" vertical="center"/>
    </xf>
    <xf numFmtId="0" fontId="14" fillId="15" borderId="30" xfId="0" applyFont="1" applyFill="1" applyBorder="1" applyAlignment="1">
      <alignment horizontal="center" vertical="center"/>
    </xf>
    <xf numFmtId="0" fontId="14" fillId="15" borderId="25" xfId="0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 wrapText="1"/>
    </xf>
    <xf numFmtId="0" fontId="14" fillId="17" borderId="24" xfId="0" applyFont="1" applyFill="1" applyBorder="1" applyAlignment="1">
      <alignment horizontal="center" vertical="center"/>
    </xf>
    <xf numFmtId="0" fontId="14" fillId="16" borderId="16" xfId="0" applyFont="1" applyFill="1" applyBorder="1" applyAlignment="1">
      <alignment horizontal="center" vertical="center"/>
    </xf>
    <xf numFmtId="0" fontId="14" fillId="16" borderId="16" xfId="0" applyFont="1" applyFill="1" applyBorder="1"/>
    <xf numFmtId="0" fontId="14" fillId="16" borderId="16" xfId="0" applyFont="1" applyFill="1" applyBorder="1" applyAlignment="1">
      <alignment horizontal="center" vertical="center" wrapText="1"/>
    </xf>
    <xf numFmtId="0" fontId="14" fillId="16" borderId="16" xfId="0" applyFont="1" applyFill="1" applyBorder="1" applyAlignment="1">
      <alignment wrapText="1"/>
    </xf>
    <xf numFmtId="0" fontId="14" fillId="15" borderId="24" xfId="0" applyFont="1" applyFill="1" applyBorder="1" applyAlignment="1">
      <alignment horizontal="center" vertical="center"/>
    </xf>
    <xf numFmtId="0" fontId="14" fillId="16" borderId="30" xfId="0" applyFont="1" applyFill="1" applyBorder="1" applyAlignment="1">
      <alignment horizontal="center" vertical="center"/>
    </xf>
    <xf numFmtId="0" fontId="14" fillId="16" borderId="25" xfId="0" applyFont="1" applyFill="1" applyBorder="1" applyAlignment="1">
      <alignment horizontal="center" vertical="center"/>
    </xf>
    <xf numFmtId="0" fontId="14" fillId="16" borderId="24" xfId="0" applyFont="1" applyFill="1" applyBorder="1" applyAlignment="1">
      <alignment horizontal="center" vertical="center"/>
    </xf>
    <xf numFmtId="0" fontId="14" fillId="17" borderId="30" xfId="0" applyFont="1" applyFill="1" applyBorder="1" applyAlignment="1"/>
    <xf numFmtId="0" fontId="14" fillId="17" borderId="25" xfId="0" applyFont="1" applyFill="1" applyBorder="1" applyAlignment="1"/>
    <xf numFmtId="0" fontId="14" fillId="17" borderId="24" xfId="0" applyFont="1" applyFill="1" applyBorder="1" applyAlignment="1"/>
  </cellXfs>
  <cellStyles count="4">
    <cellStyle name="Obično" xfId="0" builtinId="0"/>
    <cellStyle name="Obično 2" xfId="1"/>
    <cellStyle name="Obično_Izra%c4%8dun %c5%a1port(1)" xfId="2"/>
    <cellStyle name="Valuta_Izra%c4%8dun %c5%a1port(1)" xfId="3"/>
  </cellStyles>
  <dxfs count="0"/>
  <tableStyles count="0" defaultTableStyle="TableStyleMedium9" defaultPivotStyle="PivotStyleLight16"/>
  <colors>
    <mruColors>
      <color rgb="FFFFCCFF"/>
      <color rgb="FFFFFFCC"/>
      <color rgb="FFCCFFFF"/>
      <color rgb="FFFF99CC"/>
      <color rgb="FF99CCFF"/>
      <color rgb="FF66FF99"/>
      <color rgb="FFFFCC66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DOVANJE%20KLUBOVA\IZRA&#268;UNI\IZRA&#268;UNI\IZRA&#268;UN%20BODOV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82">
          <cell r="D82">
            <v>1</v>
          </cell>
        </row>
        <row r="83">
          <cell r="D83">
            <v>2</v>
          </cell>
        </row>
        <row r="84">
          <cell r="D84">
            <v>3</v>
          </cell>
        </row>
        <row r="85">
          <cell r="D85">
            <v>4</v>
          </cell>
        </row>
        <row r="86">
          <cell r="D86">
            <v>5</v>
          </cell>
        </row>
        <row r="87">
          <cell r="D87">
            <v>6</v>
          </cell>
        </row>
        <row r="88">
          <cell r="D88">
            <v>7</v>
          </cell>
        </row>
        <row r="89">
          <cell r="D89">
            <v>8</v>
          </cell>
        </row>
        <row r="90">
          <cell r="D90">
            <v>9</v>
          </cell>
        </row>
        <row r="91">
          <cell r="D91">
            <v>10</v>
          </cell>
        </row>
        <row r="92">
          <cell r="D92">
            <v>11</v>
          </cell>
        </row>
        <row r="93">
          <cell r="D93">
            <v>12</v>
          </cell>
        </row>
        <row r="94">
          <cell r="D94">
            <v>13</v>
          </cell>
        </row>
        <row r="95">
          <cell r="D95">
            <v>14</v>
          </cell>
        </row>
        <row r="96">
          <cell r="D96">
            <v>15</v>
          </cell>
        </row>
        <row r="97">
          <cell r="D97">
            <v>16</v>
          </cell>
        </row>
        <row r="98">
          <cell r="D98">
            <v>17</v>
          </cell>
        </row>
        <row r="99">
          <cell r="D99">
            <v>18</v>
          </cell>
        </row>
        <row r="100">
          <cell r="D100">
            <v>19</v>
          </cell>
        </row>
        <row r="101">
          <cell r="D101">
            <v>20</v>
          </cell>
        </row>
        <row r="102">
          <cell r="D102">
            <v>21</v>
          </cell>
        </row>
        <row r="103">
          <cell r="D103">
            <v>22</v>
          </cell>
        </row>
        <row r="104">
          <cell r="D104">
            <v>23</v>
          </cell>
        </row>
        <row r="105">
          <cell r="D105">
            <v>24</v>
          </cell>
        </row>
        <row r="106">
          <cell r="D106">
            <v>25</v>
          </cell>
        </row>
        <row r="107">
          <cell r="D107">
            <v>26</v>
          </cell>
        </row>
        <row r="108">
          <cell r="D108">
            <v>27</v>
          </cell>
        </row>
        <row r="109">
          <cell r="D109">
            <v>28</v>
          </cell>
        </row>
        <row r="110">
          <cell r="D110">
            <v>29</v>
          </cell>
        </row>
        <row r="111">
          <cell r="D111">
            <v>30</v>
          </cell>
        </row>
        <row r="112">
          <cell r="D112">
            <v>31</v>
          </cell>
        </row>
        <row r="113">
          <cell r="D113">
            <v>32</v>
          </cell>
        </row>
        <row r="114">
          <cell r="D114">
            <v>33</v>
          </cell>
        </row>
        <row r="115">
          <cell r="D115">
            <v>34</v>
          </cell>
        </row>
        <row r="116">
          <cell r="D116">
            <v>35</v>
          </cell>
        </row>
        <row r="117">
          <cell r="D117">
            <v>36</v>
          </cell>
        </row>
        <row r="118">
          <cell r="D118">
            <v>37</v>
          </cell>
        </row>
        <row r="119">
          <cell r="D119">
            <v>38</v>
          </cell>
        </row>
        <row r="120">
          <cell r="D120">
            <v>39</v>
          </cell>
        </row>
        <row r="121">
          <cell r="D121">
            <v>40</v>
          </cell>
        </row>
        <row r="122">
          <cell r="D122">
            <v>41</v>
          </cell>
        </row>
        <row r="123">
          <cell r="D123">
            <v>42</v>
          </cell>
        </row>
        <row r="124">
          <cell r="D124">
            <v>43</v>
          </cell>
        </row>
        <row r="125">
          <cell r="D125">
            <v>44</v>
          </cell>
        </row>
        <row r="126">
          <cell r="D126">
            <v>45</v>
          </cell>
        </row>
        <row r="127">
          <cell r="D127">
            <v>46</v>
          </cell>
        </row>
        <row r="128">
          <cell r="D128">
            <v>47</v>
          </cell>
        </row>
        <row r="129">
          <cell r="D129">
            <v>48</v>
          </cell>
        </row>
        <row r="130">
          <cell r="D130">
            <v>49</v>
          </cell>
        </row>
        <row r="131">
          <cell r="D131">
            <v>50</v>
          </cell>
        </row>
        <row r="132">
          <cell r="D132">
            <v>51</v>
          </cell>
        </row>
        <row r="133">
          <cell r="D133">
            <v>52</v>
          </cell>
        </row>
        <row r="134">
          <cell r="D134">
            <v>53</v>
          </cell>
        </row>
        <row r="135">
          <cell r="D135">
            <v>54</v>
          </cell>
        </row>
        <row r="136">
          <cell r="D136">
            <v>55</v>
          </cell>
        </row>
        <row r="137">
          <cell r="D137">
            <v>56</v>
          </cell>
        </row>
        <row r="138">
          <cell r="D138">
            <v>57</v>
          </cell>
        </row>
        <row r="139">
          <cell r="D139">
            <v>58</v>
          </cell>
        </row>
        <row r="140">
          <cell r="D140">
            <v>59</v>
          </cell>
        </row>
        <row r="141">
          <cell r="D141">
            <v>60</v>
          </cell>
        </row>
        <row r="142">
          <cell r="D142">
            <v>61</v>
          </cell>
        </row>
        <row r="143">
          <cell r="D143">
            <v>62</v>
          </cell>
        </row>
        <row r="144">
          <cell r="D144">
            <v>63</v>
          </cell>
        </row>
        <row r="145">
          <cell r="D145">
            <v>64</v>
          </cell>
        </row>
        <row r="146">
          <cell r="D146">
            <v>65</v>
          </cell>
        </row>
        <row r="147">
          <cell r="D147">
            <v>66</v>
          </cell>
        </row>
        <row r="148">
          <cell r="D148">
            <v>67</v>
          </cell>
        </row>
        <row r="149">
          <cell r="D149">
            <v>68</v>
          </cell>
        </row>
        <row r="150">
          <cell r="D150">
            <v>69</v>
          </cell>
        </row>
        <row r="151">
          <cell r="D151">
            <v>70</v>
          </cell>
        </row>
        <row r="152">
          <cell r="D152">
            <v>71</v>
          </cell>
        </row>
        <row r="153">
          <cell r="D153">
            <v>72</v>
          </cell>
        </row>
        <row r="154">
          <cell r="D154">
            <v>73</v>
          </cell>
        </row>
        <row r="155">
          <cell r="D155">
            <v>74</v>
          </cell>
        </row>
        <row r="156">
          <cell r="D156">
            <v>75</v>
          </cell>
        </row>
        <row r="157">
          <cell r="D157">
            <v>76</v>
          </cell>
        </row>
        <row r="158">
          <cell r="D158">
            <v>77</v>
          </cell>
        </row>
        <row r="159">
          <cell r="D159">
            <v>78</v>
          </cell>
        </row>
        <row r="160">
          <cell r="D160">
            <v>79</v>
          </cell>
        </row>
        <row r="161">
          <cell r="D161">
            <v>80</v>
          </cell>
        </row>
        <row r="162">
          <cell r="D162">
            <v>81</v>
          </cell>
        </row>
        <row r="163">
          <cell r="D163">
            <v>82</v>
          </cell>
        </row>
        <row r="164">
          <cell r="D164">
            <v>83</v>
          </cell>
        </row>
        <row r="165">
          <cell r="D165">
            <v>84</v>
          </cell>
        </row>
        <row r="166">
          <cell r="D166">
            <v>85</v>
          </cell>
        </row>
        <row r="167">
          <cell r="D167">
            <v>86</v>
          </cell>
        </row>
        <row r="168">
          <cell r="D168">
            <v>87</v>
          </cell>
        </row>
        <row r="169">
          <cell r="D169">
            <v>88</v>
          </cell>
        </row>
        <row r="170">
          <cell r="D170">
            <v>89</v>
          </cell>
        </row>
        <row r="171">
          <cell r="D171">
            <v>90</v>
          </cell>
        </row>
        <row r="172">
          <cell r="D172">
            <v>91</v>
          </cell>
        </row>
        <row r="173">
          <cell r="D173">
            <v>92</v>
          </cell>
        </row>
        <row r="174">
          <cell r="D174">
            <v>93</v>
          </cell>
        </row>
        <row r="175">
          <cell r="D175">
            <v>94</v>
          </cell>
        </row>
        <row r="176">
          <cell r="D176">
            <v>95</v>
          </cell>
        </row>
        <row r="177">
          <cell r="D177">
            <v>96</v>
          </cell>
        </row>
        <row r="178">
          <cell r="D178">
            <v>97</v>
          </cell>
        </row>
        <row r="179">
          <cell r="D179">
            <v>98</v>
          </cell>
        </row>
        <row r="180">
          <cell r="D180">
            <v>99</v>
          </cell>
        </row>
        <row r="181">
          <cell r="D18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T76"/>
  <sheetViews>
    <sheetView topLeftCell="A52" workbookViewId="0">
      <selection activeCell="G26" sqref="G26"/>
    </sheetView>
  </sheetViews>
  <sheetFormatPr defaultRowHeight="12.5"/>
  <cols>
    <col min="1" max="1" width="5.81640625" customWidth="1"/>
    <col min="2" max="2" width="29.54296875" customWidth="1"/>
    <col min="3" max="3" width="8.1796875" customWidth="1"/>
    <col min="4" max="4" width="12" customWidth="1"/>
    <col min="5" max="5" width="8.26953125" customWidth="1"/>
    <col min="6" max="7" width="15.54296875" bestFit="1" customWidth="1"/>
    <col min="8" max="8" width="18.54296875" hidden="1" customWidth="1"/>
    <col min="9" max="9" width="15.26953125" hidden="1" customWidth="1"/>
    <col min="10" max="10" width="19" bestFit="1" customWidth="1"/>
    <col min="11" max="11" width="15" bestFit="1" customWidth="1"/>
  </cols>
  <sheetData>
    <row r="1" spans="1:20" ht="13.5">
      <c r="A1" s="21" t="s">
        <v>62</v>
      </c>
      <c r="B1" s="21"/>
      <c r="C1" s="21"/>
      <c r="D1" s="21"/>
      <c r="E1" s="21"/>
      <c r="F1" s="21"/>
      <c r="G1" s="21"/>
      <c r="I1" s="2"/>
      <c r="J1" s="2"/>
      <c r="K1" s="2"/>
    </row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Q2">
        <v>0</v>
      </c>
      <c r="R2">
        <v>0</v>
      </c>
      <c r="S2" s="23"/>
      <c r="T2">
        <v>2</v>
      </c>
    </row>
    <row r="3" spans="1:20" ht="13.5">
      <c r="A3" s="10" t="s">
        <v>58</v>
      </c>
      <c r="B3" s="2"/>
      <c r="C3" s="2"/>
      <c r="D3" s="2"/>
      <c r="E3" s="2"/>
      <c r="F3" s="2"/>
      <c r="G3" s="2"/>
      <c r="H3" s="22">
        <v>2960000</v>
      </c>
      <c r="I3" s="15" t="s">
        <v>41</v>
      </c>
      <c r="J3" s="5" t="s">
        <v>25</v>
      </c>
      <c r="K3" s="2"/>
      <c r="Q3">
        <v>2</v>
      </c>
      <c r="R3">
        <v>10</v>
      </c>
      <c r="T3">
        <v>3</v>
      </c>
    </row>
    <row r="4" spans="1:20" ht="13.5">
      <c r="A4" s="2">
        <v>1</v>
      </c>
      <c r="B4" s="10" t="s">
        <v>10</v>
      </c>
      <c r="C4" s="10"/>
      <c r="D4" s="10"/>
      <c r="E4" s="10"/>
      <c r="F4" s="10"/>
      <c r="G4" s="2"/>
      <c r="H4" s="3"/>
      <c r="I4" s="24" t="s">
        <v>63</v>
      </c>
      <c r="J4" s="3">
        <v>1716800</v>
      </c>
      <c r="K4" s="2"/>
      <c r="Q4">
        <v>3</v>
      </c>
      <c r="R4">
        <v>15</v>
      </c>
      <c r="T4" s="25">
        <v>4</v>
      </c>
    </row>
    <row r="5" spans="1:20" ht="13.5">
      <c r="A5" s="2">
        <v>2</v>
      </c>
      <c r="B5" s="10" t="s">
        <v>21</v>
      </c>
      <c r="C5" s="10"/>
      <c r="D5" s="10"/>
      <c r="E5" s="10"/>
      <c r="F5" s="10"/>
      <c r="G5" s="2"/>
      <c r="H5" s="3"/>
      <c r="I5" s="24" t="s">
        <v>64</v>
      </c>
      <c r="J5" s="3">
        <v>1243200</v>
      </c>
      <c r="K5" s="2"/>
      <c r="Q5">
        <v>4</v>
      </c>
      <c r="R5">
        <v>20</v>
      </c>
      <c r="T5">
        <v>5</v>
      </c>
    </row>
    <row r="6" spans="1:20" ht="13.5">
      <c r="A6" s="2"/>
      <c r="B6" s="10"/>
      <c r="C6" s="10"/>
      <c r="D6" s="10"/>
      <c r="E6" s="10"/>
      <c r="F6" s="10"/>
      <c r="G6" s="2"/>
      <c r="H6" s="3"/>
      <c r="I6" s="24"/>
      <c r="J6" s="3"/>
      <c r="K6" s="2"/>
      <c r="Q6">
        <v>5</v>
      </c>
    </row>
    <row r="7" spans="1:20" ht="13.5">
      <c r="A7" s="2"/>
      <c r="B7" s="10"/>
      <c r="C7" s="10"/>
      <c r="D7" s="10"/>
      <c r="E7" s="10"/>
      <c r="F7" s="10"/>
      <c r="G7" s="14" t="s">
        <v>67</v>
      </c>
      <c r="H7" s="2"/>
      <c r="I7" s="2"/>
      <c r="J7" s="2"/>
      <c r="K7" s="2"/>
      <c r="Q7">
        <v>6</v>
      </c>
      <c r="R7">
        <v>25</v>
      </c>
      <c r="T7">
        <v>6</v>
      </c>
    </row>
    <row r="8" spans="1:20" ht="13.5">
      <c r="A8" s="11" t="s">
        <v>59</v>
      </c>
      <c r="B8" s="7"/>
      <c r="C8" s="7"/>
      <c r="D8" s="7"/>
      <c r="E8" s="7"/>
      <c r="F8" s="7"/>
      <c r="G8" s="8">
        <v>100</v>
      </c>
      <c r="H8" s="28">
        <v>4194900</v>
      </c>
      <c r="I8" s="20"/>
      <c r="J8" s="2"/>
      <c r="K8" s="2"/>
      <c r="Q8">
        <v>7</v>
      </c>
      <c r="R8">
        <v>30</v>
      </c>
      <c r="T8">
        <v>7</v>
      </c>
    </row>
    <row r="9" spans="1:20" ht="13.5">
      <c r="A9" s="11" t="s">
        <v>68</v>
      </c>
      <c r="B9" s="7"/>
      <c r="C9" s="7"/>
      <c r="D9" s="7"/>
      <c r="E9" s="7"/>
      <c r="F9" s="7"/>
      <c r="G9" s="8">
        <v>80</v>
      </c>
      <c r="H9" s="26">
        <f>G9/100*H8</f>
        <v>3355920</v>
      </c>
      <c r="I9" s="19"/>
      <c r="J9" s="2"/>
      <c r="K9" s="2"/>
      <c r="Q9">
        <v>8</v>
      </c>
      <c r="R9">
        <v>40</v>
      </c>
      <c r="S9">
        <v>0</v>
      </c>
      <c r="T9">
        <v>9</v>
      </c>
    </row>
    <row r="10" spans="1:20" ht="13.5">
      <c r="A10" s="27" t="s">
        <v>23</v>
      </c>
      <c r="B10" s="7"/>
      <c r="C10" s="7"/>
      <c r="D10" s="7"/>
      <c r="E10" s="7"/>
      <c r="F10" s="7"/>
      <c r="G10" s="7"/>
      <c r="H10" s="26">
        <f>H9/G40</f>
        <v>536.05520414031059</v>
      </c>
      <c r="I10" s="4"/>
      <c r="J10" s="2"/>
      <c r="K10" s="2"/>
      <c r="Q10">
        <v>9</v>
      </c>
      <c r="R10">
        <v>45</v>
      </c>
      <c r="S10">
        <v>0.2</v>
      </c>
      <c r="T10">
        <v>10</v>
      </c>
    </row>
    <row r="11" spans="1:20" ht="13.5">
      <c r="A11" s="27"/>
      <c r="B11" s="7"/>
      <c r="C11" s="7"/>
      <c r="D11" s="7"/>
      <c r="E11" s="7"/>
      <c r="F11" s="7"/>
      <c r="G11" s="7"/>
      <c r="H11" s="26"/>
      <c r="I11" s="4"/>
      <c r="J11" s="2"/>
      <c r="K11" s="2"/>
      <c r="Q11">
        <v>10</v>
      </c>
      <c r="R11">
        <v>50</v>
      </c>
      <c r="S11">
        <v>0.3</v>
      </c>
      <c r="T11">
        <v>11</v>
      </c>
    </row>
    <row r="12" spans="1:20" ht="13.5">
      <c r="A12" s="11" t="s">
        <v>69</v>
      </c>
      <c r="B12" s="7"/>
      <c r="C12" s="7"/>
      <c r="D12" s="7"/>
      <c r="E12" s="7"/>
      <c r="F12" s="7"/>
      <c r="G12" s="8">
        <v>17</v>
      </c>
      <c r="H12" s="9">
        <f>G12/100*H8</f>
        <v>713133</v>
      </c>
      <c r="I12" s="19"/>
      <c r="J12" s="2"/>
      <c r="K12" s="2"/>
      <c r="Q12">
        <v>11</v>
      </c>
      <c r="R12">
        <v>55</v>
      </c>
      <c r="S12">
        <v>0.4</v>
      </c>
      <c r="T12">
        <v>12</v>
      </c>
    </row>
    <row r="13" spans="1:20" ht="13.5">
      <c r="A13" s="27" t="s">
        <v>23</v>
      </c>
      <c r="B13" s="7"/>
      <c r="C13" s="7"/>
      <c r="D13" s="7"/>
      <c r="E13" s="7"/>
      <c r="F13" s="7"/>
      <c r="G13" s="8"/>
      <c r="H13" s="9">
        <f>H12/G52</f>
        <v>276.50459462603231</v>
      </c>
      <c r="I13" s="3"/>
      <c r="J13" s="2"/>
      <c r="K13" s="2"/>
      <c r="Q13">
        <v>12</v>
      </c>
      <c r="R13">
        <v>60</v>
      </c>
      <c r="S13">
        <v>0.5</v>
      </c>
      <c r="T13">
        <v>13</v>
      </c>
    </row>
    <row r="14" spans="1:20" ht="13.5">
      <c r="A14" s="6"/>
      <c r="B14" s="2"/>
      <c r="C14" s="2"/>
      <c r="D14" s="2"/>
      <c r="E14" s="2"/>
      <c r="F14" s="2"/>
      <c r="G14" s="1"/>
      <c r="H14" s="3"/>
      <c r="I14" s="3"/>
      <c r="J14" s="2"/>
      <c r="K14" s="2"/>
      <c r="Q14">
        <v>13</v>
      </c>
      <c r="R14">
        <v>65</v>
      </c>
      <c r="S14">
        <v>0.6</v>
      </c>
      <c r="T14">
        <v>14</v>
      </c>
    </row>
    <row r="15" spans="1:20" ht="13.5">
      <c r="A15" s="10" t="s">
        <v>70</v>
      </c>
      <c r="B15" s="2"/>
      <c r="C15" s="2"/>
      <c r="D15" s="2"/>
      <c r="E15" s="2"/>
      <c r="F15" s="2"/>
      <c r="G15" s="1">
        <v>3</v>
      </c>
      <c r="H15" s="3">
        <f>G15/100*H8</f>
        <v>125847</v>
      </c>
      <c r="I15" s="19"/>
      <c r="J15" s="2"/>
      <c r="K15" s="2"/>
      <c r="Q15">
        <v>14</v>
      </c>
      <c r="R15">
        <v>70</v>
      </c>
      <c r="S15">
        <v>0.7</v>
      </c>
      <c r="T15">
        <v>15</v>
      </c>
    </row>
    <row r="16" spans="1:20" ht="13.5">
      <c r="A16" s="6" t="s">
        <v>23</v>
      </c>
      <c r="B16" s="2"/>
      <c r="C16" s="2"/>
      <c r="D16" s="2"/>
      <c r="E16" s="2"/>
      <c r="F16" s="2"/>
      <c r="G16" s="2"/>
      <c r="H16" s="3">
        <f>H15/G66</f>
        <v>100.83894230769231</v>
      </c>
      <c r="I16" s="3"/>
      <c r="J16" s="2"/>
      <c r="K16" s="2"/>
      <c r="Q16">
        <v>15</v>
      </c>
      <c r="R16">
        <v>75</v>
      </c>
      <c r="T16">
        <v>16</v>
      </c>
    </row>
    <row r="17" spans="1:20" ht="14" thickBot="1">
      <c r="A17" s="2"/>
      <c r="B17" s="2"/>
      <c r="C17" s="2"/>
      <c r="D17" s="2"/>
      <c r="E17" s="2"/>
      <c r="F17" s="2"/>
      <c r="G17" s="1">
        <f>SUM(G9:G16)</f>
        <v>100</v>
      </c>
      <c r="H17" s="2"/>
      <c r="I17" s="2"/>
      <c r="J17" s="2"/>
      <c r="K17" s="2"/>
      <c r="Q17">
        <v>16</v>
      </c>
      <c r="R17">
        <v>80</v>
      </c>
      <c r="T17">
        <v>17</v>
      </c>
    </row>
    <row r="18" spans="1:20" ht="41.5" thickTop="1" thickBot="1">
      <c r="A18" s="50" t="s">
        <v>24</v>
      </c>
      <c r="B18" s="87" t="s">
        <v>66</v>
      </c>
      <c r="C18" s="50" t="s">
        <v>107</v>
      </c>
      <c r="D18" s="87" t="s">
        <v>108</v>
      </c>
      <c r="E18" s="87" t="s">
        <v>81</v>
      </c>
      <c r="F18" s="87" t="s">
        <v>41</v>
      </c>
      <c r="G18" s="50" t="s">
        <v>83</v>
      </c>
      <c r="H18" s="50" t="s">
        <v>82</v>
      </c>
      <c r="I18" s="88" t="s">
        <v>42</v>
      </c>
      <c r="J18" s="89" t="s">
        <v>72</v>
      </c>
      <c r="K18" s="70" t="s">
        <v>71</v>
      </c>
      <c r="Q18">
        <v>17</v>
      </c>
      <c r="R18">
        <v>85</v>
      </c>
      <c r="T18">
        <v>18</v>
      </c>
    </row>
    <row r="19" spans="1:20" ht="14.5" thickTop="1" thickBot="1">
      <c r="A19" s="30">
        <v>1</v>
      </c>
      <c r="B19" s="5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91">
        <v>10</v>
      </c>
      <c r="K19" s="91">
        <v>11</v>
      </c>
      <c r="Q19">
        <v>18</v>
      </c>
      <c r="R19">
        <v>90</v>
      </c>
    </row>
    <row r="20" spans="1:20" ht="14" thickTop="1">
      <c r="A20" s="83"/>
      <c r="B20" s="71" t="s">
        <v>47</v>
      </c>
      <c r="C20" s="36"/>
      <c r="D20" s="38"/>
      <c r="E20" s="36"/>
      <c r="F20" s="17"/>
      <c r="G20" s="90">
        <v>50</v>
      </c>
      <c r="H20" s="16"/>
      <c r="I20" s="18"/>
      <c r="J20" s="45"/>
      <c r="K20" s="18"/>
      <c r="Q20">
        <v>19</v>
      </c>
      <c r="R20">
        <v>95</v>
      </c>
      <c r="T20">
        <v>19</v>
      </c>
    </row>
    <row r="21" spans="1:20" ht="13.5">
      <c r="A21" s="54">
        <v>1</v>
      </c>
      <c r="B21" s="41" t="s">
        <v>60</v>
      </c>
      <c r="C21" s="56"/>
      <c r="D21" s="57">
        <f>C21/100*F21</f>
        <v>0</v>
      </c>
      <c r="E21" s="58">
        <v>0</v>
      </c>
      <c r="F21" s="51">
        <v>630</v>
      </c>
      <c r="G21" s="60">
        <f>F21/100*G20+F21+E21+D21</f>
        <v>945</v>
      </c>
      <c r="H21" s="44">
        <f>G21*H10</f>
        <v>506572.16791259352</v>
      </c>
      <c r="I21" s="61"/>
      <c r="J21" s="62"/>
      <c r="K21" s="32"/>
      <c r="Q21">
        <v>20</v>
      </c>
      <c r="R21">
        <v>100</v>
      </c>
      <c r="T21">
        <v>20</v>
      </c>
    </row>
    <row r="22" spans="1:20" ht="13.5">
      <c r="A22" s="52" t="s">
        <v>45</v>
      </c>
      <c r="B22" s="82" t="s">
        <v>8</v>
      </c>
      <c r="C22" s="56"/>
      <c r="D22" s="57"/>
      <c r="E22" s="58"/>
      <c r="F22" s="51"/>
      <c r="G22" s="51"/>
      <c r="H22" s="63"/>
      <c r="I22" s="64" t="s">
        <v>50</v>
      </c>
      <c r="J22" s="65">
        <f>H21*0.91</f>
        <v>460980.67280046013</v>
      </c>
      <c r="K22" s="33">
        <v>180000</v>
      </c>
      <c r="Q22">
        <v>25</v>
      </c>
      <c r="T22">
        <v>21</v>
      </c>
    </row>
    <row r="23" spans="1:20" ht="13.5">
      <c r="A23" s="52" t="s">
        <v>46</v>
      </c>
      <c r="B23" s="82" t="s">
        <v>28</v>
      </c>
      <c r="C23" s="56"/>
      <c r="D23" s="57"/>
      <c r="E23" s="58"/>
      <c r="F23" s="51"/>
      <c r="G23" s="51"/>
      <c r="H23" s="63"/>
      <c r="I23" s="64" t="s">
        <v>51</v>
      </c>
      <c r="J23" s="65">
        <f>H21*0.09</f>
        <v>45591.495112133416</v>
      </c>
      <c r="K23" s="33">
        <v>30000</v>
      </c>
      <c r="Q23">
        <v>30</v>
      </c>
      <c r="T23">
        <v>22</v>
      </c>
    </row>
    <row r="24" spans="1:20" ht="13.5">
      <c r="A24" s="54">
        <v>2</v>
      </c>
      <c r="B24" s="42" t="s">
        <v>29</v>
      </c>
      <c r="C24" s="56">
        <v>20</v>
      </c>
      <c r="D24" s="57">
        <f>C24/100*F24</f>
        <v>116</v>
      </c>
      <c r="E24" s="59">
        <v>50</v>
      </c>
      <c r="F24" s="51">
        <v>580</v>
      </c>
      <c r="G24" s="66">
        <f>SUM(D24:F24)</f>
        <v>746</v>
      </c>
      <c r="H24" s="63"/>
      <c r="I24" s="51"/>
      <c r="J24" s="65">
        <f>G24*$H$10</f>
        <v>399897.18228867173</v>
      </c>
      <c r="K24" s="33">
        <v>400000</v>
      </c>
      <c r="Q24">
        <v>35</v>
      </c>
      <c r="T24">
        <v>23</v>
      </c>
    </row>
    <row r="25" spans="1:20" ht="13.5">
      <c r="A25" s="54">
        <v>3</v>
      </c>
      <c r="B25" s="42" t="s">
        <v>0</v>
      </c>
      <c r="C25" s="56">
        <v>19</v>
      </c>
      <c r="D25" s="57">
        <f>C25/100*F25</f>
        <v>87.4</v>
      </c>
      <c r="E25" s="59">
        <v>50</v>
      </c>
      <c r="F25" s="51">
        <v>460</v>
      </c>
      <c r="G25" s="66">
        <f>SUM(D25:F25)</f>
        <v>597.4</v>
      </c>
      <c r="H25" s="63"/>
      <c r="I25" s="51"/>
      <c r="J25" s="65">
        <f>G25*$H$10</f>
        <v>320239.37895342155</v>
      </c>
      <c r="K25" s="33">
        <v>450000</v>
      </c>
      <c r="Q25">
        <v>40</v>
      </c>
      <c r="T25">
        <v>25</v>
      </c>
    </row>
    <row r="26" spans="1:20" ht="13.5">
      <c r="A26" s="54">
        <v>4</v>
      </c>
      <c r="B26" s="42" t="s">
        <v>31</v>
      </c>
      <c r="C26" s="56">
        <v>0</v>
      </c>
      <c r="D26" s="57">
        <f>C26/100*F26</f>
        <v>0</v>
      </c>
      <c r="E26" s="59">
        <v>50</v>
      </c>
      <c r="F26" s="51">
        <v>456</v>
      </c>
      <c r="G26" s="51">
        <f>SUM(E26:F26)</f>
        <v>506</v>
      </c>
      <c r="H26" s="63"/>
      <c r="I26" s="51"/>
      <c r="J26" s="65">
        <f>G26*$H$10</f>
        <v>271243.93329499714</v>
      </c>
      <c r="K26" s="33">
        <v>180000</v>
      </c>
      <c r="T26">
        <v>27</v>
      </c>
    </row>
    <row r="27" spans="1:20" ht="13.5">
      <c r="A27" s="54">
        <v>5</v>
      </c>
      <c r="B27" s="41" t="s">
        <v>65</v>
      </c>
      <c r="C27" s="56">
        <v>40</v>
      </c>
      <c r="D27" s="57">
        <f>C27/100*F27</f>
        <v>182</v>
      </c>
      <c r="E27" s="59">
        <v>50</v>
      </c>
      <c r="F27" s="51">
        <v>455</v>
      </c>
      <c r="G27" s="67">
        <f>F27/100*G20+F27+E27+D27</f>
        <v>914.5</v>
      </c>
      <c r="H27" s="44">
        <f>G27*H10</f>
        <v>490222.48418631405</v>
      </c>
      <c r="I27" s="51"/>
      <c r="J27" s="65"/>
      <c r="K27" s="33"/>
      <c r="T27">
        <v>29</v>
      </c>
    </row>
    <row r="28" spans="1:20" ht="13.5">
      <c r="A28" s="52" t="s">
        <v>45</v>
      </c>
      <c r="B28" s="42" t="s">
        <v>30</v>
      </c>
      <c r="C28" s="56"/>
      <c r="D28" s="57"/>
      <c r="E28" s="58"/>
      <c r="F28" s="51"/>
      <c r="G28" s="51"/>
      <c r="H28" s="63"/>
      <c r="I28" s="64" t="s">
        <v>52</v>
      </c>
      <c r="J28" s="65">
        <f>H27*0.52</f>
        <v>254915.69177688332</v>
      </c>
      <c r="K28" s="33">
        <v>320000</v>
      </c>
      <c r="T28">
        <v>30</v>
      </c>
    </row>
    <row r="29" spans="1:20" ht="13.5">
      <c r="A29" s="52" t="s">
        <v>46</v>
      </c>
      <c r="B29" s="42" t="s">
        <v>12</v>
      </c>
      <c r="C29" s="56"/>
      <c r="D29" s="57"/>
      <c r="E29" s="58"/>
      <c r="F29" s="51"/>
      <c r="G29" s="51"/>
      <c r="H29" s="63"/>
      <c r="I29" s="64" t="s">
        <v>53</v>
      </c>
      <c r="J29" s="65">
        <f>H27*0.48</f>
        <v>235306.79240943072</v>
      </c>
      <c r="K29" s="33">
        <v>330000</v>
      </c>
      <c r="T29">
        <v>32</v>
      </c>
    </row>
    <row r="30" spans="1:20" ht="13.5">
      <c r="A30" s="54">
        <v>6</v>
      </c>
      <c r="B30" s="41" t="s">
        <v>61</v>
      </c>
      <c r="C30" s="56">
        <v>40</v>
      </c>
      <c r="D30" s="57">
        <f>C30/100*F30</f>
        <v>156.80000000000001</v>
      </c>
      <c r="E30" s="59">
        <v>50</v>
      </c>
      <c r="F30" s="51">
        <v>392</v>
      </c>
      <c r="G30" s="60">
        <f>F30/100*G20+F30+E30+D30</f>
        <v>794.8</v>
      </c>
      <c r="H30" s="44">
        <f>G30*H10</f>
        <v>426056.67625071883</v>
      </c>
      <c r="I30" s="51"/>
      <c r="J30" s="65"/>
      <c r="K30" s="33"/>
      <c r="T30">
        <v>35</v>
      </c>
    </row>
    <row r="31" spans="1:20" ht="13.5">
      <c r="A31" s="52" t="s">
        <v>45</v>
      </c>
      <c r="B31" s="42" t="s">
        <v>16</v>
      </c>
      <c r="C31" s="56"/>
      <c r="D31" s="57"/>
      <c r="E31" s="58"/>
      <c r="F31" s="51"/>
      <c r="G31" s="51"/>
      <c r="H31" s="63"/>
      <c r="I31" s="64" t="s">
        <v>54</v>
      </c>
      <c r="J31" s="65">
        <f>H30*0.59</f>
        <v>251373.43898792411</v>
      </c>
      <c r="K31" s="33">
        <v>450000</v>
      </c>
      <c r="T31">
        <v>60</v>
      </c>
    </row>
    <row r="32" spans="1:20" ht="13.5">
      <c r="A32" s="52" t="s">
        <v>46</v>
      </c>
      <c r="B32" s="42" t="s">
        <v>15</v>
      </c>
      <c r="C32" s="56"/>
      <c r="D32" s="57"/>
      <c r="E32" s="58"/>
      <c r="F32" s="51"/>
      <c r="G32" s="51"/>
      <c r="H32" s="63"/>
      <c r="I32" s="64" t="s">
        <v>55</v>
      </c>
      <c r="J32" s="65">
        <f>H30*0.41</f>
        <v>174683.23726279472</v>
      </c>
      <c r="K32" s="33">
        <v>350000</v>
      </c>
      <c r="T32">
        <v>65</v>
      </c>
    </row>
    <row r="33" spans="1:20" ht="13.5">
      <c r="A33" s="54">
        <v>7</v>
      </c>
      <c r="B33" s="42" t="s">
        <v>3</v>
      </c>
      <c r="C33" s="56">
        <v>0</v>
      </c>
      <c r="D33" s="57">
        <f>C33/100*F33</f>
        <v>0</v>
      </c>
      <c r="E33" s="59">
        <v>50</v>
      </c>
      <c r="F33" s="51">
        <v>332</v>
      </c>
      <c r="G33" s="66">
        <f>SUM(D33:F33)</f>
        <v>382</v>
      </c>
      <c r="H33" s="63"/>
      <c r="I33" s="51"/>
      <c r="J33" s="65">
        <f>G33*H10</f>
        <v>204773.08798159866</v>
      </c>
      <c r="K33" s="33">
        <v>120000</v>
      </c>
      <c r="T33">
        <v>70</v>
      </c>
    </row>
    <row r="34" spans="1:20" ht="13.5">
      <c r="A34" s="54">
        <v>8</v>
      </c>
      <c r="B34" s="41" t="s">
        <v>26</v>
      </c>
      <c r="C34" s="56">
        <v>40</v>
      </c>
      <c r="D34" s="57">
        <f>C34/100*F34</f>
        <v>130.80000000000001</v>
      </c>
      <c r="E34" s="59">
        <v>50</v>
      </c>
      <c r="F34" s="51">
        <v>327</v>
      </c>
      <c r="G34" s="67">
        <f>F34/100*G20+F34+E34+D34</f>
        <v>671.3</v>
      </c>
      <c r="H34" s="44">
        <f>G34*H10</f>
        <v>359853.85853939049</v>
      </c>
      <c r="I34" s="51"/>
      <c r="J34" s="65"/>
      <c r="K34" s="33"/>
      <c r="T34">
        <v>74</v>
      </c>
    </row>
    <row r="35" spans="1:20" ht="13.5">
      <c r="A35" s="52" t="s">
        <v>45</v>
      </c>
      <c r="B35" s="42" t="s">
        <v>6</v>
      </c>
      <c r="C35" s="56"/>
      <c r="D35" s="57"/>
      <c r="E35" s="58"/>
      <c r="F35" s="51"/>
      <c r="G35" s="51"/>
      <c r="H35" s="63"/>
      <c r="I35" s="64" t="s">
        <v>56</v>
      </c>
      <c r="J35" s="62">
        <f>H34*0.53</f>
        <v>190722.54502587699</v>
      </c>
      <c r="K35" s="33">
        <v>200000</v>
      </c>
      <c r="T35">
        <v>75</v>
      </c>
    </row>
    <row r="36" spans="1:20" ht="13.5">
      <c r="A36" s="52" t="s">
        <v>46</v>
      </c>
      <c r="B36" s="42" t="s">
        <v>7</v>
      </c>
      <c r="C36" s="56"/>
      <c r="D36" s="57"/>
      <c r="E36" s="58"/>
      <c r="F36" s="51"/>
      <c r="G36" s="51"/>
      <c r="H36" s="63"/>
      <c r="I36" s="64" t="s">
        <v>57</v>
      </c>
      <c r="J36" s="62">
        <f>H34*0.47</f>
        <v>169131.31351351351</v>
      </c>
      <c r="K36" s="33">
        <v>150000</v>
      </c>
      <c r="T36">
        <v>80</v>
      </c>
    </row>
    <row r="37" spans="1:20" ht="13.5">
      <c r="A37" s="54">
        <v>9</v>
      </c>
      <c r="B37" s="82" t="s">
        <v>32</v>
      </c>
      <c r="C37" s="56">
        <v>10</v>
      </c>
      <c r="D37" s="57">
        <f>C37/100*F37</f>
        <v>31.400000000000002</v>
      </c>
      <c r="E37" s="95">
        <v>0</v>
      </c>
      <c r="F37" s="51">
        <v>314</v>
      </c>
      <c r="G37" s="66">
        <f>SUM(D37:F37)</f>
        <v>345.4</v>
      </c>
      <c r="H37" s="68"/>
      <c r="I37" s="68"/>
      <c r="J37" s="62">
        <f>G37*H10</f>
        <v>185153.46751006326</v>
      </c>
      <c r="K37" s="33">
        <v>40000</v>
      </c>
      <c r="T37">
        <v>81</v>
      </c>
    </row>
    <row r="38" spans="1:20" ht="13.5">
      <c r="A38" s="54">
        <v>10</v>
      </c>
      <c r="B38" s="42" t="s">
        <v>11</v>
      </c>
      <c r="C38" s="56">
        <v>40</v>
      </c>
      <c r="D38" s="57">
        <f>C38/100*F38</f>
        <v>88</v>
      </c>
      <c r="E38" s="59">
        <v>50</v>
      </c>
      <c r="F38" s="51">
        <v>220</v>
      </c>
      <c r="G38" s="75">
        <f>SUM(D38:F38)</f>
        <v>358</v>
      </c>
      <c r="H38" s="68"/>
      <c r="I38" s="68"/>
      <c r="J38" s="62">
        <f>G38*H10</f>
        <v>191907.76308223119</v>
      </c>
      <c r="K38" s="34">
        <v>200000</v>
      </c>
      <c r="T38">
        <v>82</v>
      </c>
    </row>
    <row r="39" spans="1:20" ht="14" thickBot="1">
      <c r="A39" s="54"/>
      <c r="B39" s="11"/>
      <c r="C39" s="36"/>
      <c r="D39" s="93"/>
      <c r="E39" s="96"/>
      <c r="F39" s="8"/>
      <c r="G39" s="97"/>
      <c r="H39" s="68"/>
      <c r="I39" s="68"/>
      <c r="J39" s="48"/>
      <c r="K39" s="94"/>
    </row>
    <row r="40" spans="1:20" ht="14.5" thickTop="1" thickBot="1">
      <c r="A40" s="51"/>
      <c r="B40" s="92" t="s">
        <v>73</v>
      </c>
      <c r="C40" s="55"/>
      <c r="D40" s="55"/>
      <c r="E40" s="55"/>
      <c r="F40" s="77">
        <f>SUM(F21:F38)</f>
        <v>4166</v>
      </c>
      <c r="G40" s="77">
        <f>SUM(G21:G38)</f>
        <v>6260.4</v>
      </c>
      <c r="H40" s="79"/>
      <c r="I40" s="79"/>
      <c r="J40" s="78">
        <f>SUM(J22:J38)</f>
        <v>3355920.0000000009</v>
      </c>
      <c r="K40" s="35">
        <f>SUM(K22:K39)</f>
        <v>3400000</v>
      </c>
      <c r="T40">
        <v>83</v>
      </c>
    </row>
    <row r="41" spans="1:20" ht="14" thickTop="1">
      <c r="A41" s="51"/>
      <c r="B41" s="31" t="s">
        <v>48</v>
      </c>
      <c r="C41" s="36"/>
      <c r="D41" s="40"/>
      <c r="E41" s="39"/>
      <c r="F41" s="1"/>
      <c r="G41" s="1"/>
      <c r="H41" s="12"/>
      <c r="I41" s="12"/>
      <c r="J41" s="46"/>
      <c r="K41" s="72"/>
      <c r="T41">
        <v>84</v>
      </c>
    </row>
    <row r="42" spans="1:20" ht="13.5">
      <c r="A42" s="54">
        <v>11</v>
      </c>
      <c r="B42" s="82" t="s">
        <v>22</v>
      </c>
      <c r="C42" s="56"/>
      <c r="D42" s="57">
        <f t="shared" ref="D42:D51" si="0">C42/100*F42</f>
        <v>0</v>
      </c>
      <c r="E42" s="58">
        <v>0</v>
      </c>
      <c r="F42" s="51">
        <v>329</v>
      </c>
      <c r="G42" s="75">
        <f>SUM(D42:F42)</f>
        <v>329</v>
      </c>
      <c r="H42" s="68"/>
      <c r="I42" s="68"/>
      <c r="J42" s="62">
        <f t="shared" ref="J42:J51" si="1">G42*$H$13</f>
        <v>90970.011631964633</v>
      </c>
      <c r="K42" s="33">
        <v>50000</v>
      </c>
      <c r="T42">
        <v>85</v>
      </c>
    </row>
    <row r="43" spans="1:20" ht="13.5">
      <c r="A43" s="54">
        <v>12</v>
      </c>
      <c r="B43" s="42" t="s">
        <v>13</v>
      </c>
      <c r="C43" s="56">
        <v>30</v>
      </c>
      <c r="D43" s="57">
        <f t="shared" si="0"/>
        <v>55.199999999999996</v>
      </c>
      <c r="E43" s="59">
        <v>50</v>
      </c>
      <c r="F43" s="51">
        <v>184</v>
      </c>
      <c r="G43" s="75">
        <f>SUM(D43:F43)</f>
        <v>289.2</v>
      </c>
      <c r="H43" s="68"/>
      <c r="I43" s="68"/>
      <c r="J43" s="62">
        <f t="shared" si="1"/>
        <v>79965.128765848538</v>
      </c>
      <c r="K43" s="33">
        <v>207900</v>
      </c>
    </row>
    <row r="44" spans="1:20" ht="13.5">
      <c r="A44" s="54"/>
      <c r="B44" s="101" t="s">
        <v>19</v>
      </c>
      <c r="C44" s="56">
        <v>30</v>
      </c>
      <c r="D44" s="57">
        <f t="shared" si="0"/>
        <v>34.199999999999996</v>
      </c>
      <c r="E44" s="58">
        <v>50</v>
      </c>
      <c r="F44" s="74">
        <v>114</v>
      </c>
      <c r="G44" s="75">
        <f>SUM(D44:F44)</f>
        <v>198.2</v>
      </c>
      <c r="H44" s="68"/>
      <c r="I44" s="68"/>
      <c r="J44" s="62">
        <f t="shared" si="1"/>
        <v>54803.2106548796</v>
      </c>
      <c r="K44" s="33">
        <v>9000</v>
      </c>
      <c r="T44">
        <v>86</v>
      </c>
    </row>
    <row r="45" spans="1:20" ht="13.5">
      <c r="A45" s="54">
        <v>13</v>
      </c>
      <c r="B45" s="82" t="s">
        <v>18</v>
      </c>
      <c r="C45" s="56">
        <v>30</v>
      </c>
      <c r="D45" s="57">
        <f t="shared" si="0"/>
        <v>65.399999999999991</v>
      </c>
      <c r="E45" s="58">
        <v>0</v>
      </c>
      <c r="F45" s="51">
        <v>218</v>
      </c>
      <c r="G45" s="69">
        <f t="shared" ref="G45:G51" si="2">SUM(D45:F45)</f>
        <v>283.39999999999998</v>
      </c>
      <c r="H45" s="68"/>
      <c r="I45" s="68"/>
      <c r="J45" s="62">
        <f t="shared" si="1"/>
        <v>78361.402117017555</v>
      </c>
      <c r="K45" s="33">
        <v>90000</v>
      </c>
      <c r="T45">
        <v>87</v>
      </c>
    </row>
    <row r="46" spans="1:20" ht="13.5">
      <c r="A46" s="54">
        <v>14</v>
      </c>
      <c r="B46" s="82" t="s">
        <v>5</v>
      </c>
      <c r="C46" s="56"/>
      <c r="D46" s="57">
        <f t="shared" si="0"/>
        <v>0</v>
      </c>
      <c r="E46" s="58">
        <v>0</v>
      </c>
      <c r="F46" s="51">
        <v>209</v>
      </c>
      <c r="G46" s="75">
        <f t="shared" si="2"/>
        <v>209</v>
      </c>
      <c r="H46" s="68"/>
      <c r="I46" s="68"/>
      <c r="J46" s="62">
        <f t="shared" si="1"/>
        <v>57789.460276840757</v>
      </c>
      <c r="K46" s="33">
        <v>10000</v>
      </c>
      <c r="T46">
        <v>88</v>
      </c>
    </row>
    <row r="47" spans="1:20" ht="13.5">
      <c r="A47" s="54">
        <v>16</v>
      </c>
      <c r="B47" s="82" t="s">
        <v>40</v>
      </c>
      <c r="C47" s="56">
        <v>30</v>
      </c>
      <c r="D47" s="57">
        <f t="shared" si="0"/>
        <v>60</v>
      </c>
      <c r="E47" s="59">
        <v>50</v>
      </c>
      <c r="F47" s="51">
        <v>200</v>
      </c>
      <c r="G47" s="75">
        <f t="shared" si="2"/>
        <v>310</v>
      </c>
      <c r="H47" s="68"/>
      <c r="I47" s="68"/>
      <c r="J47" s="62">
        <f t="shared" si="1"/>
        <v>85716.42433407002</v>
      </c>
      <c r="K47" s="33">
        <v>150000</v>
      </c>
      <c r="T47">
        <v>90</v>
      </c>
    </row>
    <row r="48" spans="1:20" ht="13.5">
      <c r="A48" s="54">
        <v>17</v>
      </c>
      <c r="B48" s="82" t="s">
        <v>4</v>
      </c>
      <c r="C48" s="56"/>
      <c r="D48" s="57">
        <f t="shared" si="0"/>
        <v>0</v>
      </c>
      <c r="E48" s="59">
        <v>50</v>
      </c>
      <c r="F48" s="51">
        <v>176</v>
      </c>
      <c r="G48" s="75">
        <f t="shared" si="2"/>
        <v>226</v>
      </c>
      <c r="H48" s="68"/>
      <c r="I48" s="68"/>
      <c r="J48" s="62">
        <f t="shared" si="1"/>
        <v>62490.038385483305</v>
      </c>
      <c r="K48" s="33">
        <v>20000</v>
      </c>
      <c r="T48">
        <v>91</v>
      </c>
    </row>
    <row r="49" spans="1:20" ht="13.5">
      <c r="A49" s="54">
        <v>18</v>
      </c>
      <c r="B49" s="42" t="s">
        <v>20</v>
      </c>
      <c r="C49" s="56">
        <v>40</v>
      </c>
      <c r="D49" s="57">
        <f t="shared" si="0"/>
        <v>64.8</v>
      </c>
      <c r="E49" s="59">
        <v>50</v>
      </c>
      <c r="F49" s="51">
        <v>162</v>
      </c>
      <c r="G49" s="75">
        <f t="shared" si="2"/>
        <v>276.8</v>
      </c>
      <c r="H49" s="68"/>
      <c r="I49" s="68"/>
      <c r="J49" s="62">
        <f t="shared" si="1"/>
        <v>76536.471792485754</v>
      </c>
      <c r="K49" s="33">
        <v>120000</v>
      </c>
      <c r="T49">
        <v>92</v>
      </c>
    </row>
    <row r="50" spans="1:20" ht="13.5">
      <c r="A50" s="54">
        <v>19</v>
      </c>
      <c r="B50" s="42" t="s">
        <v>33</v>
      </c>
      <c r="C50" s="56">
        <v>30</v>
      </c>
      <c r="D50" s="57">
        <f t="shared" si="0"/>
        <v>42.6</v>
      </c>
      <c r="E50" s="59">
        <v>50</v>
      </c>
      <c r="F50" s="51">
        <v>142</v>
      </c>
      <c r="G50" s="69">
        <f t="shared" si="2"/>
        <v>234.6</v>
      </c>
      <c r="H50" s="68"/>
      <c r="I50" s="68"/>
      <c r="J50" s="62">
        <f t="shared" si="1"/>
        <v>64867.977899267178</v>
      </c>
      <c r="K50" s="33">
        <v>20000</v>
      </c>
      <c r="T50">
        <v>100</v>
      </c>
    </row>
    <row r="51" spans="1:20" ht="14" thickBot="1">
      <c r="A51" s="54">
        <v>20</v>
      </c>
      <c r="B51" s="82" t="s">
        <v>75</v>
      </c>
      <c r="C51" s="56">
        <v>30</v>
      </c>
      <c r="D51" s="57">
        <f t="shared" si="0"/>
        <v>39.9</v>
      </c>
      <c r="E51" s="59">
        <v>50</v>
      </c>
      <c r="F51" s="51">
        <v>133</v>
      </c>
      <c r="G51" s="69">
        <f t="shared" si="2"/>
        <v>222.9</v>
      </c>
      <c r="H51" s="76"/>
      <c r="I51" s="68"/>
      <c r="J51" s="62">
        <f t="shared" si="1"/>
        <v>61632.874142142602</v>
      </c>
      <c r="K51" s="33">
        <v>19000</v>
      </c>
    </row>
    <row r="52" spans="1:20" ht="14.5" thickTop="1" thickBot="1">
      <c r="A52" s="51"/>
      <c r="B52" s="92" t="s">
        <v>73</v>
      </c>
      <c r="C52" s="49"/>
      <c r="D52" s="49"/>
      <c r="E52" s="49"/>
      <c r="F52" s="77">
        <f>SUM(F42:F51)</f>
        <v>1867</v>
      </c>
      <c r="G52" s="77">
        <f>SUM(G42:G51)</f>
        <v>2579.1000000000004</v>
      </c>
      <c r="H52" s="79"/>
      <c r="I52" s="79"/>
      <c r="J52" s="78">
        <f>SUM(J42:J51)</f>
        <v>713133</v>
      </c>
      <c r="K52" s="73">
        <f>SUM(K42:K51)</f>
        <v>695900</v>
      </c>
    </row>
    <row r="53" spans="1:20" ht="14" thickTop="1">
      <c r="A53" s="51"/>
      <c r="B53" s="31" t="s">
        <v>49</v>
      </c>
      <c r="C53" s="36"/>
      <c r="D53" s="40"/>
      <c r="E53" s="39"/>
      <c r="F53" s="8"/>
      <c r="G53" s="8"/>
      <c r="H53" s="13"/>
      <c r="I53" s="13"/>
      <c r="J53" s="48"/>
      <c r="K53" s="33"/>
    </row>
    <row r="54" spans="1:20" ht="13.5">
      <c r="A54" s="54">
        <v>21</v>
      </c>
      <c r="B54" s="42" t="s">
        <v>14</v>
      </c>
      <c r="C54" s="56">
        <v>0</v>
      </c>
      <c r="D54" s="57">
        <f t="shared" ref="D54:D64" si="3">C54/100*F54</f>
        <v>0</v>
      </c>
      <c r="E54" s="58">
        <v>0</v>
      </c>
      <c r="F54" s="51">
        <v>239</v>
      </c>
      <c r="G54" s="69">
        <f>SUM(D54:F54)</f>
        <v>239</v>
      </c>
      <c r="H54" s="100"/>
      <c r="I54" s="100"/>
      <c r="J54" s="62">
        <f t="shared" ref="J54:J65" si="4">G54*$H$16</f>
        <v>24100.507211538461</v>
      </c>
      <c r="K54" s="33">
        <v>9000</v>
      </c>
    </row>
    <row r="55" spans="1:20" ht="13.5">
      <c r="A55" s="54">
        <v>22</v>
      </c>
      <c r="B55" s="42" t="s">
        <v>1</v>
      </c>
      <c r="C55" s="56">
        <v>0</v>
      </c>
      <c r="D55" s="57">
        <f t="shared" si="3"/>
        <v>0</v>
      </c>
      <c r="E55" s="59">
        <v>50</v>
      </c>
      <c r="F55" s="51">
        <v>117</v>
      </c>
      <c r="G55" s="66">
        <f t="shared" ref="G55:G65" si="5">SUM(D55:F55)</f>
        <v>167</v>
      </c>
      <c r="H55" s="68"/>
      <c r="I55" s="68"/>
      <c r="J55" s="62">
        <f t="shared" si="4"/>
        <v>16840.103365384613</v>
      </c>
      <c r="K55" s="33">
        <v>4000</v>
      </c>
    </row>
    <row r="56" spans="1:20" ht="13.5">
      <c r="A56" s="54">
        <v>23</v>
      </c>
      <c r="B56" s="101" t="s">
        <v>2</v>
      </c>
      <c r="C56" s="56"/>
      <c r="D56" s="57">
        <f t="shared" si="3"/>
        <v>0</v>
      </c>
      <c r="E56" s="59"/>
      <c r="F56" s="51">
        <v>200</v>
      </c>
      <c r="G56" s="66">
        <f t="shared" si="5"/>
        <v>200</v>
      </c>
      <c r="H56" s="68"/>
      <c r="I56" s="68"/>
      <c r="J56" s="62">
        <f t="shared" si="4"/>
        <v>20167.788461538461</v>
      </c>
      <c r="K56" s="33">
        <v>10000</v>
      </c>
    </row>
    <row r="57" spans="1:20" ht="13.5">
      <c r="A57" s="54">
        <v>24</v>
      </c>
      <c r="B57" s="42" t="s">
        <v>17</v>
      </c>
      <c r="C57" s="56">
        <v>0</v>
      </c>
      <c r="D57" s="57">
        <f t="shared" si="3"/>
        <v>0</v>
      </c>
      <c r="E57" s="59">
        <v>50</v>
      </c>
      <c r="F57" s="51">
        <v>106</v>
      </c>
      <c r="G57" s="66">
        <f t="shared" si="5"/>
        <v>156</v>
      </c>
      <c r="H57" s="68"/>
      <c r="I57" s="68"/>
      <c r="J57" s="62">
        <f t="shared" si="4"/>
        <v>15730.875</v>
      </c>
      <c r="K57" s="33">
        <v>0</v>
      </c>
    </row>
    <row r="58" spans="1:20" ht="13.5">
      <c r="A58" s="54">
        <v>25</v>
      </c>
      <c r="B58" s="42" t="s">
        <v>34</v>
      </c>
      <c r="C58" s="56">
        <v>0</v>
      </c>
      <c r="D58" s="57">
        <f t="shared" si="3"/>
        <v>0</v>
      </c>
      <c r="E58" s="59">
        <v>50</v>
      </c>
      <c r="F58" s="51">
        <v>96</v>
      </c>
      <c r="G58" s="66">
        <f t="shared" si="5"/>
        <v>146</v>
      </c>
      <c r="H58" s="68"/>
      <c r="I58" s="68"/>
      <c r="J58" s="62">
        <f t="shared" si="4"/>
        <v>14722.485576923076</v>
      </c>
      <c r="K58" s="33">
        <v>4000</v>
      </c>
    </row>
    <row r="59" spans="1:20" ht="13.5">
      <c r="A59" s="54">
        <v>26</v>
      </c>
      <c r="B59" s="42" t="s">
        <v>39</v>
      </c>
      <c r="C59" s="56">
        <v>0</v>
      </c>
      <c r="D59" s="57">
        <f t="shared" si="3"/>
        <v>0</v>
      </c>
      <c r="E59" s="58">
        <v>0</v>
      </c>
      <c r="F59" s="51">
        <v>72</v>
      </c>
      <c r="G59" s="66">
        <f t="shared" si="5"/>
        <v>72</v>
      </c>
      <c r="H59" s="68"/>
      <c r="I59" s="68"/>
      <c r="J59" s="62">
        <f t="shared" si="4"/>
        <v>7260.4038461538457</v>
      </c>
      <c r="K59" s="33">
        <v>0</v>
      </c>
    </row>
    <row r="60" spans="1:20" ht="13.5">
      <c r="A60" s="54">
        <v>27</v>
      </c>
      <c r="B60" s="42" t="s">
        <v>9</v>
      </c>
      <c r="C60" s="56">
        <v>0</v>
      </c>
      <c r="D60" s="57">
        <f t="shared" si="3"/>
        <v>0</v>
      </c>
      <c r="E60" s="58">
        <v>0</v>
      </c>
      <c r="F60" s="51">
        <v>54</v>
      </c>
      <c r="G60" s="66">
        <f t="shared" si="5"/>
        <v>54</v>
      </c>
      <c r="H60" s="68"/>
      <c r="I60" s="68"/>
      <c r="J60" s="62">
        <f t="shared" si="4"/>
        <v>5445.3028846153848</v>
      </c>
      <c r="K60" s="33">
        <v>0</v>
      </c>
    </row>
    <row r="61" spans="1:20" ht="13.5">
      <c r="A61" s="54">
        <v>28</v>
      </c>
      <c r="B61" s="42" t="s">
        <v>35</v>
      </c>
      <c r="C61" s="56">
        <v>0</v>
      </c>
      <c r="D61" s="57">
        <f t="shared" si="3"/>
        <v>0</v>
      </c>
      <c r="E61" s="58">
        <v>0</v>
      </c>
      <c r="F61" s="51">
        <v>46</v>
      </c>
      <c r="G61" s="66">
        <f t="shared" si="5"/>
        <v>46</v>
      </c>
      <c r="H61" s="68"/>
      <c r="I61" s="68"/>
      <c r="J61" s="62">
        <f t="shared" si="4"/>
        <v>4638.5913461538457</v>
      </c>
      <c r="K61" s="33">
        <v>0</v>
      </c>
    </row>
    <row r="62" spans="1:20" ht="13.5">
      <c r="A62" s="54">
        <v>29</v>
      </c>
      <c r="B62" s="42" t="s">
        <v>36</v>
      </c>
      <c r="C62" s="56">
        <v>0</v>
      </c>
      <c r="D62" s="57">
        <f t="shared" si="3"/>
        <v>0</v>
      </c>
      <c r="E62" s="58">
        <v>0</v>
      </c>
      <c r="F62" s="51">
        <v>42</v>
      </c>
      <c r="G62" s="66">
        <f t="shared" si="5"/>
        <v>42</v>
      </c>
      <c r="H62" s="68"/>
      <c r="I62" s="68"/>
      <c r="J62" s="62">
        <f t="shared" si="4"/>
        <v>4235.2355769230771</v>
      </c>
      <c r="K62" s="33">
        <v>10000</v>
      </c>
    </row>
    <row r="63" spans="1:20" ht="13.5">
      <c r="A63" s="54">
        <v>30</v>
      </c>
      <c r="B63" s="42" t="s">
        <v>37</v>
      </c>
      <c r="C63" s="56">
        <v>0</v>
      </c>
      <c r="D63" s="57">
        <f t="shared" si="3"/>
        <v>0</v>
      </c>
      <c r="E63" s="58">
        <v>0</v>
      </c>
      <c r="F63" s="51">
        <v>40</v>
      </c>
      <c r="G63" s="66">
        <f t="shared" si="5"/>
        <v>40</v>
      </c>
      <c r="H63" s="68"/>
      <c r="I63" s="68"/>
      <c r="J63" s="62">
        <f t="shared" si="4"/>
        <v>4033.5576923076924</v>
      </c>
      <c r="K63" s="33">
        <v>0</v>
      </c>
    </row>
    <row r="64" spans="1:20" ht="13.5">
      <c r="A64" s="54">
        <v>31</v>
      </c>
      <c r="B64" s="42" t="s">
        <v>38</v>
      </c>
      <c r="C64" s="56">
        <v>0</v>
      </c>
      <c r="D64" s="57">
        <f t="shared" si="3"/>
        <v>0</v>
      </c>
      <c r="E64" s="59">
        <v>50</v>
      </c>
      <c r="F64" s="51">
        <v>36</v>
      </c>
      <c r="G64" s="66">
        <f t="shared" si="5"/>
        <v>86</v>
      </c>
      <c r="H64" s="68"/>
      <c r="I64" s="68"/>
      <c r="J64" s="62">
        <f t="shared" si="4"/>
        <v>8672.149038461539</v>
      </c>
      <c r="K64" s="33">
        <v>10000</v>
      </c>
    </row>
    <row r="65" spans="1:11" ht="14" thickBot="1">
      <c r="A65" s="54">
        <v>32</v>
      </c>
      <c r="B65" s="42" t="s">
        <v>77</v>
      </c>
      <c r="C65" s="56"/>
      <c r="D65" s="57"/>
      <c r="E65" s="59">
        <v>50</v>
      </c>
      <c r="F65" s="51">
        <v>12</v>
      </c>
      <c r="G65" s="66">
        <f t="shared" si="5"/>
        <v>62</v>
      </c>
      <c r="H65" s="68"/>
      <c r="I65" s="68"/>
      <c r="J65" s="62">
        <f t="shared" si="4"/>
        <v>6252.0144230769229</v>
      </c>
      <c r="K65" s="94">
        <v>12000</v>
      </c>
    </row>
    <row r="66" spans="1:11" ht="14.5" thickTop="1" thickBot="1">
      <c r="A66" s="51"/>
      <c r="B66" s="84" t="s">
        <v>73</v>
      </c>
      <c r="C66" s="84"/>
      <c r="D66" s="85"/>
      <c r="E66" s="43"/>
      <c r="F66" s="86">
        <f>SUM(F54:F65)</f>
        <v>1060</v>
      </c>
      <c r="G66" s="86">
        <f>SUM(G54:G64)</f>
        <v>1248</v>
      </c>
      <c r="H66" s="84"/>
      <c r="I66" s="84"/>
      <c r="J66" s="78">
        <f>SUM(J54:J64)</f>
        <v>125847</v>
      </c>
      <c r="K66" s="35">
        <f>SUM(K54:K65)</f>
        <v>59000</v>
      </c>
    </row>
    <row r="67" spans="1:11" ht="14.5" thickTop="1" thickBot="1">
      <c r="A67" s="51"/>
      <c r="B67" s="7"/>
      <c r="C67" s="7"/>
      <c r="D67" s="7"/>
      <c r="E67" s="7"/>
      <c r="F67" s="8"/>
      <c r="G67" s="8"/>
      <c r="H67" s="13"/>
      <c r="I67" s="13"/>
      <c r="J67" s="48"/>
      <c r="K67" s="33"/>
    </row>
    <row r="68" spans="1:11" ht="14.5" thickTop="1" thickBot="1">
      <c r="A68" s="53"/>
      <c r="B68" s="49" t="s">
        <v>74</v>
      </c>
      <c r="C68" s="49"/>
      <c r="D68" s="49"/>
      <c r="E68" s="49"/>
      <c r="F68" s="81">
        <f>SUM(F40+F52+F66)</f>
        <v>7093</v>
      </c>
      <c r="G68" s="81">
        <f>SUM(G40+G52+G66)</f>
        <v>10087.5</v>
      </c>
      <c r="H68" s="80"/>
      <c r="I68" s="29"/>
      <c r="J68" s="47">
        <f>SUM(J40+J52+J66)</f>
        <v>4194900.0000000009</v>
      </c>
      <c r="K68" s="35">
        <f>K40+K52+K66</f>
        <v>4154900</v>
      </c>
    </row>
    <row r="69" spans="1:11" ht="14" thickTop="1">
      <c r="A69" s="2"/>
      <c r="B69" s="2"/>
      <c r="C69" s="2"/>
      <c r="D69" s="2"/>
      <c r="E69" s="98"/>
      <c r="F69" s="37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37"/>
      <c r="F70" s="99"/>
      <c r="G70" s="2"/>
      <c r="H70" s="2"/>
      <c r="I70" s="2"/>
      <c r="J70" s="6" t="s">
        <v>76</v>
      </c>
      <c r="K70" s="2">
        <v>27000</v>
      </c>
    </row>
    <row r="71" spans="1:11" ht="13.5">
      <c r="A71" s="14" t="s">
        <v>43</v>
      </c>
      <c r="B71" s="14"/>
      <c r="C71" s="14"/>
      <c r="D71" s="14"/>
      <c r="E71" s="14"/>
      <c r="F71" s="14"/>
      <c r="G71" s="14"/>
      <c r="H71" s="14"/>
      <c r="I71" s="14"/>
      <c r="J71" s="102" t="s">
        <v>77</v>
      </c>
      <c r="K71" s="103">
        <v>12000</v>
      </c>
    </row>
    <row r="72" spans="1:11" ht="13.5">
      <c r="A72" s="14" t="s">
        <v>44</v>
      </c>
      <c r="B72" s="14"/>
      <c r="C72" s="14"/>
      <c r="D72" s="14"/>
      <c r="E72" s="14"/>
      <c r="F72" s="14"/>
      <c r="G72" s="14"/>
      <c r="H72" s="14"/>
      <c r="I72" s="14"/>
      <c r="J72" s="6" t="s">
        <v>78</v>
      </c>
      <c r="K72" s="2">
        <v>9000</v>
      </c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6" t="s">
        <v>79</v>
      </c>
      <c r="K73" s="2">
        <v>4000</v>
      </c>
    </row>
    <row r="74" spans="1:11" ht="14" thickBot="1">
      <c r="J74" s="6" t="s">
        <v>27</v>
      </c>
      <c r="K74">
        <f>SUM(K70:K73)</f>
        <v>52000</v>
      </c>
    </row>
    <row r="75" spans="1:11" ht="14.5" thickTop="1" thickBot="1">
      <c r="J75" s="6" t="s">
        <v>80</v>
      </c>
      <c r="K75" s="35">
        <f>K74+K68</f>
        <v>4206900</v>
      </c>
    </row>
    <row r="76" spans="1:11" ht="13" thickTop="1"/>
  </sheetData>
  <phoneticPr fontId="10" type="noConversion"/>
  <dataValidations count="6">
    <dataValidation type="list" allowBlank="1" showInputMessage="1" showErrorMessage="1" sqref="E66 E19:E20 C19:C20 D19">
      <formula1>$Q$1:$Q$11</formula1>
    </dataValidation>
    <dataValidation type="list" allowBlank="1" showInputMessage="1" showErrorMessage="1" sqref="C21:C65">
      <formula1>$Q$2:$Q$25</formula1>
    </dataValidation>
    <dataValidation type="list" allowBlank="1" showInputMessage="1" showErrorMessage="1" sqref="G8">
      <formula1>#REF!</formula1>
    </dataValidation>
    <dataValidation type="list" allowBlank="1" showInputMessage="1" showErrorMessage="1" sqref="G15 G9">
      <formula1>$T$2:$T$50</formula1>
    </dataValidation>
    <dataValidation type="list" allowBlank="1" showInputMessage="1" showErrorMessage="1" sqref="G12">
      <formula1>$T$1:$T$50</formula1>
    </dataValidation>
    <dataValidation type="list" allowBlank="1" showInputMessage="1" showErrorMessage="1" sqref="G20 E21:E65">
      <formula1>$R$2:$R$21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5"/>
  <sheetViews>
    <sheetView tabSelected="1" zoomScale="75" zoomScaleNormal="75" workbookViewId="0">
      <pane xSplit="2" ySplit="5" topLeftCell="AI12" activePane="bottomRight" state="frozen"/>
      <selection pane="topRight" activeCell="C1" sqref="C1"/>
      <selection pane="bottomLeft" activeCell="A6" sqref="A6"/>
      <selection pane="bottomRight" activeCell="G14" sqref="G14"/>
    </sheetView>
  </sheetViews>
  <sheetFormatPr defaultRowHeight="12.5"/>
  <cols>
    <col min="1" max="1" width="16.26953125" style="104" customWidth="1"/>
    <col min="2" max="2" width="17.54296875" style="105" customWidth="1"/>
    <col min="3" max="3" width="12.1796875" style="105" customWidth="1"/>
    <col min="4" max="4" width="13.7265625" style="105" customWidth="1"/>
    <col min="5" max="5" width="12.1796875" style="105" customWidth="1"/>
    <col min="6" max="6" width="14.54296875" style="105" customWidth="1"/>
    <col min="7" max="7" width="11.81640625" style="105" customWidth="1"/>
    <col min="8" max="8" width="13.7265625" style="105" customWidth="1"/>
    <col min="9" max="9" width="10" style="105" customWidth="1"/>
    <col min="10" max="10" width="14.453125" style="105" customWidth="1"/>
    <col min="11" max="11" width="11.81640625" style="105" customWidth="1"/>
    <col min="12" max="12" width="13.54296875" customWidth="1"/>
    <col min="13" max="13" width="11.1796875" customWidth="1"/>
    <col min="14" max="14" width="14.7265625" customWidth="1"/>
    <col min="15" max="15" width="12" customWidth="1"/>
    <col min="16" max="16" width="12.26953125" customWidth="1"/>
    <col min="17" max="17" width="10" customWidth="1"/>
    <col min="18" max="18" width="13" customWidth="1"/>
    <col min="19" max="19" width="9.81640625" customWidth="1"/>
    <col min="20" max="20" width="13" customWidth="1"/>
    <col min="21" max="21" width="9.81640625" customWidth="1"/>
    <col min="22" max="22" width="12" customWidth="1"/>
    <col min="23" max="23" width="8.7265625" customWidth="1"/>
    <col min="24" max="24" width="12.81640625" customWidth="1"/>
    <col min="25" max="25" width="9.26953125" customWidth="1"/>
    <col min="26" max="26" width="12.26953125" customWidth="1"/>
    <col min="27" max="27" width="9.7265625" customWidth="1"/>
    <col min="28" max="28" width="12.1796875" customWidth="1"/>
    <col min="29" max="29" width="10.453125" customWidth="1"/>
    <col min="30" max="30" width="11.26953125" customWidth="1"/>
    <col min="31" max="31" width="8.81640625" customWidth="1"/>
    <col min="32" max="32" width="11.1796875" customWidth="1"/>
    <col min="33" max="33" width="11.26953125" customWidth="1"/>
    <col min="34" max="34" width="13.26953125" customWidth="1"/>
    <col min="35" max="35" width="10.7265625" customWidth="1"/>
    <col min="36" max="36" width="11.81640625" customWidth="1"/>
    <col min="37" max="40" width="7.81640625" customWidth="1"/>
    <col min="41" max="42" width="7.453125" customWidth="1"/>
    <col min="43" max="43" width="11.81640625" customWidth="1"/>
    <col min="44" max="44" width="13.81640625" customWidth="1"/>
    <col min="45" max="45" width="14.26953125" customWidth="1"/>
    <col min="46" max="47" width="14.453125" customWidth="1"/>
    <col min="48" max="48" width="17" customWidth="1"/>
    <col min="49" max="49" width="15.7265625" customWidth="1"/>
    <col min="50" max="50" width="14.26953125" customWidth="1"/>
    <col min="51" max="51" width="10.7265625" customWidth="1"/>
    <col min="52" max="52" width="15.26953125" customWidth="1"/>
    <col min="53" max="53" width="13.7265625" customWidth="1"/>
    <col min="54" max="54" width="15.26953125" customWidth="1"/>
    <col min="55" max="55" width="20" customWidth="1"/>
    <col min="56" max="56" width="13.54296875" customWidth="1"/>
    <col min="57" max="57" width="14.453125" customWidth="1"/>
    <col min="58" max="58" width="15.26953125" customWidth="1"/>
    <col min="59" max="59" width="13" customWidth="1"/>
    <col min="60" max="60" width="15.7265625" customWidth="1"/>
    <col min="61" max="61" width="14.54296875" customWidth="1"/>
  </cols>
  <sheetData>
    <row r="1" spans="1:62" ht="27" customHeight="1" thickBot="1">
      <c r="A1" s="111"/>
      <c r="B1" s="112"/>
      <c r="C1" s="112"/>
      <c r="D1" s="112"/>
      <c r="E1" s="112"/>
      <c r="F1" s="112"/>
      <c r="G1" s="112"/>
      <c r="H1" s="163" t="s">
        <v>172</v>
      </c>
      <c r="I1" s="113"/>
      <c r="J1" s="113"/>
      <c r="K1" s="112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06"/>
    </row>
    <row r="2" spans="1:62" ht="19.5" customHeight="1" thickBot="1">
      <c r="A2" s="111"/>
      <c r="B2" s="112"/>
      <c r="C2" s="112"/>
      <c r="D2" s="112"/>
      <c r="E2" s="216" t="s">
        <v>157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6" t="s">
        <v>158</v>
      </c>
      <c r="R2" s="217"/>
      <c r="S2" s="217"/>
      <c r="T2" s="217"/>
      <c r="U2" s="217"/>
      <c r="V2" s="217"/>
      <c r="W2" s="217"/>
      <c r="X2" s="217"/>
      <c r="Y2" s="217"/>
      <c r="Z2" s="225"/>
      <c r="AA2" s="216" t="s">
        <v>159</v>
      </c>
      <c r="AB2" s="217"/>
      <c r="AC2" s="217"/>
      <c r="AD2" s="217"/>
      <c r="AE2" s="217"/>
      <c r="AF2" s="217"/>
      <c r="AG2" s="217"/>
      <c r="AH2" s="217"/>
      <c r="AI2" s="217"/>
      <c r="AJ2" s="225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06"/>
    </row>
    <row r="3" spans="1:62" ht="18" customHeight="1" thickBot="1">
      <c r="A3" s="115"/>
      <c r="B3" s="112"/>
      <c r="C3" s="214" t="s">
        <v>109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20"/>
      <c r="O3" s="214" t="s">
        <v>110</v>
      </c>
      <c r="P3" s="215"/>
      <c r="Q3" s="229"/>
      <c r="R3" s="230"/>
      <c r="S3" s="230"/>
      <c r="T3" s="230"/>
      <c r="U3" s="230"/>
      <c r="V3" s="230"/>
      <c r="W3" s="230"/>
      <c r="X3" s="230"/>
      <c r="Y3" s="230"/>
      <c r="Z3" s="231"/>
      <c r="AA3" s="229"/>
      <c r="AB3" s="230"/>
      <c r="AC3" s="230"/>
      <c r="AD3" s="230"/>
      <c r="AE3" s="230"/>
      <c r="AF3" s="230"/>
      <c r="AG3" s="230"/>
      <c r="AH3" s="230"/>
      <c r="AI3" s="230"/>
      <c r="AJ3" s="231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214" t="s">
        <v>111</v>
      </c>
      <c r="AW3" s="215"/>
      <c r="AX3" s="215"/>
      <c r="AY3" s="215"/>
      <c r="AZ3" s="215"/>
      <c r="BA3" s="215"/>
      <c r="BB3" s="215"/>
      <c r="BC3" s="215"/>
      <c r="BD3" s="215"/>
      <c r="BE3" s="231"/>
      <c r="BF3" s="114"/>
      <c r="BG3" s="114"/>
      <c r="BH3" s="114"/>
      <c r="BI3" s="114"/>
      <c r="BJ3" s="107"/>
    </row>
    <row r="4" spans="1:62" ht="48.75" customHeight="1" thickBot="1">
      <c r="A4" s="116"/>
      <c r="B4" s="117"/>
      <c r="C4" s="218" t="s">
        <v>171</v>
      </c>
      <c r="D4" s="219"/>
      <c r="E4" s="221" t="s">
        <v>112</v>
      </c>
      <c r="F4" s="222"/>
      <c r="G4" s="223" t="s">
        <v>147</v>
      </c>
      <c r="H4" s="224"/>
      <c r="I4" s="223" t="s">
        <v>148</v>
      </c>
      <c r="J4" s="223"/>
      <c r="K4" s="223" t="s">
        <v>149</v>
      </c>
      <c r="L4" s="224"/>
      <c r="M4" s="223" t="s">
        <v>150</v>
      </c>
      <c r="N4" s="223"/>
      <c r="O4" s="221" t="s">
        <v>112</v>
      </c>
      <c r="P4" s="222"/>
      <c r="Q4" s="221" t="s">
        <v>112</v>
      </c>
      <c r="R4" s="222"/>
      <c r="S4" s="223" t="s">
        <v>147</v>
      </c>
      <c r="T4" s="224"/>
      <c r="U4" s="223" t="s">
        <v>148</v>
      </c>
      <c r="V4" s="223"/>
      <c r="W4" s="223" t="s">
        <v>149</v>
      </c>
      <c r="X4" s="224"/>
      <c r="Y4" s="223" t="s">
        <v>150</v>
      </c>
      <c r="Z4" s="223"/>
      <c r="AA4" s="221" t="s">
        <v>112</v>
      </c>
      <c r="AB4" s="222"/>
      <c r="AC4" s="223" t="s">
        <v>147</v>
      </c>
      <c r="AD4" s="224"/>
      <c r="AE4" s="223" t="s">
        <v>148</v>
      </c>
      <c r="AF4" s="223"/>
      <c r="AG4" s="223" t="s">
        <v>149</v>
      </c>
      <c r="AH4" s="224"/>
      <c r="AI4" s="223" t="s">
        <v>150</v>
      </c>
      <c r="AJ4" s="223"/>
      <c r="AK4" s="226" t="s">
        <v>151</v>
      </c>
      <c r="AL4" s="227"/>
      <c r="AM4" s="227"/>
      <c r="AN4" s="227"/>
      <c r="AO4" s="227"/>
      <c r="AP4" s="228"/>
      <c r="AQ4" s="227" t="s">
        <v>152</v>
      </c>
      <c r="AR4" s="227"/>
      <c r="AS4" s="227"/>
      <c r="AT4" s="227"/>
      <c r="AU4" s="228"/>
      <c r="AV4" s="226" t="s">
        <v>113</v>
      </c>
      <c r="AW4" s="227"/>
      <c r="AX4" s="228"/>
      <c r="AY4" s="226" t="s">
        <v>114</v>
      </c>
      <c r="AZ4" s="227"/>
      <c r="BA4" s="227"/>
      <c r="BB4" s="227"/>
      <c r="BC4" s="227"/>
      <c r="BD4" s="227"/>
      <c r="BE4" s="228"/>
      <c r="BF4" s="226" t="s">
        <v>115</v>
      </c>
      <c r="BG4" s="227"/>
      <c r="BH4" s="228"/>
      <c r="BI4" s="114"/>
      <c r="BJ4" s="107"/>
    </row>
    <row r="5" spans="1:62" ht="14.5" thickBot="1">
      <c r="A5" s="213" t="s">
        <v>84</v>
      </c>
      <c r="B5" s="213" t="s">
        <v>116</v>
      </c>
      <c r="C5" s="173" t="s">
        <v>117</v>
      </c>
      <c r="D5" s="174" t="s">
        <v>118</v>
      </c>
      <c r="E5" s="173" t="s">
        <v>117</v>
      </c>
      <c r="F5" s="174" t="s">
        <v>118</v>
      </c>
      <c r="G5" s="173" t="s">
        <v>117</v>
      </c>
      <c r="H5" s="174" t="s">
        <v>118</v>
      </c>
      <c r="I5" s="173" t="s">
        <v>117</v>
      </c>
      <c r="J5" s="174" t="s">
        <v>118</v>
      </c>
      <c r="K5" s="173" t="s">
        <v>117</v>
      </c>
      <c r="L5" s="174" t="s">
        <v>118</v>
      </c>
      <c r="M5" s="173" t="s">
        <v>117</v>
      </c>
      <c r="N5" s="174" t="s">
        <v>118</v>
      </c>
      <c r="O5" s="173" t="s">
        <v>117</v>
      </c>
      <c r="P5" s="174" t="s">
        <v>118</v>
      </c>
      <c r="Q5" s="173" t="s">
        <v>85</v>
      </c>
      <c r="R5" s="174" t="s">
        <v>119</v>
      </c>
      <c r="S5" s="173" t="s">
        <v>85</v>
      </c>
      <c r="T5" s="174" t="s">
        <v>119</v>
      </c>
      <c r="U5" s="173" t="s">
        <v>85</v>
      </c>
      <c r="V5" s="174" t="s">
        <v>119</v>
      </c>
      <c r="W5" s="173" t="s">
        <v>85</v>
      </c>
      <c r="X5" s="174" t="s">
        <v>119</v>
      </c>
      <c r="Y5" s="173" t="s">
        <v>85</v>
      </c>
      <c r="Z5" s="174" t="s">
        <v>119</v>
      </c>
      <c r="AA5" s="173" t="s">
        <v>85</v>
      </c>
      <c r="AB5" s="174" t="s">
        <v>119</v>
      </c>
      <c r="AC5" s="173" t="s">
        <v>85</v>
      </c>
      <c r="AD5" s="174" t="s">
        <v>119</v>
      </c>
      <c r="AE5" s="173" t="s">
        <v>85</v>
      </c>
      <c r="AF5" s="174" t="s">
        <v>119</v>
      </c>
      <c r="AG5" s="173" t="s">
        <v>85</v>
      </c>
      <c r="AH5" s="174" t="s">
        <v>119</v>
      </c>
      <c r="AI5" s="173" t="s">
        <v>85</v>
      </c>
      <c r="AJ5" s="174" t="s">
        <v>119</v>
      </c>
      <c r="AK5" s="173" t="s">
        <v>120</v>
      </c>
      <c r="AL5" s="175" t="s">
        <v>121</v>
      </c>
      <c r="AM5" s="175" t="s">
        <v>122</v>
      </c>
      <c r="AN5" s="175" t="s">
        <v>123</v>
      </c>
      <c r="AO5" s="175" t="s">
        <v>124</v>
      </c>
      <c r="AP5" s="174" t="s">
        <v>125</v>
      </c>
      <c r="AQ5" s="173" t="s">
        <v>112</v>
      </c>
      <c r="AR5" s="176" t="s">
        <v>163</v>
      </c>
      <c r="AS5" s="175" t="s">
        <v>164</v>
      </c>
      <c r="AT5" s="175" t="s">
        <v>165</v>
      </c>
      <c r="AU5" s="174" t="s">
        <v>166</v>
      </c>
      <c r="AV5" s="173" t="s">
        <v>160</v>
      </c>
      <c r="AW5" s="175" t="s">
        <v>161</v>
      </c>
      <c r="AX5" s="174" t="s">
        <v>162</v>
      </c>
      <c r="AY5" s="173" t="s">
        <v>126</v>
      </c>
      <c r="AZ5" s="175" t="s">
        <v>127</v>
      </c>
      <c r="BA5" s="175" t="s">
        <v>128</v>
      </c>
      <c r="BB5" s="175" t="s">
        <v>129</v>
      </c>
      <c r="BC5" s="175" t="s">
        <v>130</v>
      </c>
      <c r="BD5" s="175" t="s">
        <v>156</v>
      </c>
      <c r="BE5" s="174" t="s">
        <v>131</v>
      </c>
      <c r="BF5" s="177" t="s">
        <v>153</v>
      </c>
      <c r="BG5" s="175" t="s">
        <v>154</v>
      </c>
      <c r="BH5" s="174" t="s">
        <v>155</v>
      </c>
      <c r="BI5" s="178" t="s">
        <v>73</v>
      </c>
      <c r="BJ5" s="107"/>
    </row>
    <row r="6" spans="1:62" ht="28.5" customHeight="1">
      <c r="A6" s="203" t="s">
        <v>173</v>
      </c>
      <c r="B6" s="185" t="s">
        <v>176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3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4"/>
      <c r="BG6" s="182"/>
      <c r="BH6" s="200"/>
      <c r="BI6" s="202"/>
      <c r="BJ6" s="107"/>
    </row>
    <row r="7" spans="1:62" ht="26.25" customHeight="1">
      <c r="A7" s="204" t="s">
        <v>86</v>
      </c>
      <c r="B7" s="118" t="s">
        <v>177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80"/>
      <c r="BC7" s="179"/>
      <c r="BD7" s="179"/>
      <c r="BE7" s="179"/>
      <c r="BF7" s="179"/>
      <c r="BG7" s="179"/>
      <c r="BH7" s="181"/>
      <c r="BI7" s="201"/>
      <c r="BJ7" s="107"/>
    </row>
    <row r="8" spans="1:62" ht="27" customHeight="1">
      <c r="A8" s="205" t="s">
        <v>87</v>
      </c>
      <c r="B8" s="118" t="s">
        <v>178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20"/>
      <c r="BD8" s="120"/>
      <c r="BE8" s="120"/>
      <c r="BF8" s="120"/>
      <c r="BG8" s="120"/>
      <c r="BH8" s="122"/>
      <c r="BI8" s="132"/>
      <c r="BJ8" s="107"/>
    </row>
    <row r="9" spans="1:62" ht="27" customHeight="1">
      <c r="A9" s="205" t="s">
        <v>167</v>
      </c>
      <c r="B9" s="118" t="s">
        <v>179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1"/>
      <c r="BC9" s="120"/>
      <c r="BD9" s="120"/>
      <c r="BE9" s="120"/>
      <c r="BF9" s="120"/>
      <c r="BG9" s="120"/>
      <c r="BH9" s="122"/>
      <c r="BI9" s="132"/>
      <c r="BJ9" s="107"/>
    </row>
    <row r="10" spans="1:62" ht="24.75" customHeight="1">
      <c r="A10" s="205" t="s">
        <v>88</v>
      </c>
      <c r="B10" s="118" t="s">
        <v>180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1"/>
      <c r="BC10" s="120"/>
      <c r="BD10" s="120"/>
      <c r="BE10" s="120"/>
      <c r="BF10" s="120"/>
      <c r="BG10" s="120"/>
      <c r="BH10" s="122"/>
      <c r="BI10" s="132"/>
      <c r="BJ10" s="107"/>
    </row>
    <row r="11" spans="1:62" ht="29.25" customHeight="1">
      <c r="A11" s="206" t="s">
        <v>89</v>
      </c>
      <c r="B11" s="118" t="s">
        <v>181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7"/>
      <c r="BC11" s="136"/>
      <c r="BD11" s="136"/>
      <c r="BE11" s="136"/>
      <c r="BF11" s="136"/>
      <c r="BG11" s="136"/>
      <c r="BH11" s="138"/>
      <c r="BI11" s="139"/>
      <c r="BJ11" s="108"/>
    </row>
    <row r="12" spans="1:62" ht="24.75" customHeight="1">
      <c r="A12" s="206" t="s">
        <v>90</v>
      </c>
      <c r="B12" s="118" t="s">
        <v>182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43"/>
      <c r="BC12" s="135"/>
      <c r="BD12" s="135"/>
      <c r="BE12" s="135"/>
      <c r="BF12" s="135"/>
      <c r="BG12" s="135"/>
      <c r="BH12" s="144"/>
      <c r="BI12" s="145"/>
      <c r="BJ12" s="107"/>
    </row>
    <row r="13" spans="1:62" ht="26.25" customHeight="1">
      <c r="A13" s="206" t="s">
        <v>91</v>
      </c>
      <c r="B13" s="118" t="s">
        <v>3</v>
      </c>
      <c r="C13" s="186">
        <v>20</v>
      </c>
      <c r="D13" s="186">
        <v>120</v>
      </c>
      <c r="E13" s="186">
        <v>32.5</v>
      </c>
      <c r="F13" s="186">
        <v>705</v>
      </c>
      <c r="G13" s="161"/>
      <c r="H13" s="161"/>
      <c r="I13" s="161"/>
      <c r="J13" s="186">
        <v>36.75</v>
      </c>
      <c r="K13" s="161"/>
      <c r="L13" s="161"/>
      <c r="M13" s="161"/>
      <c r="N13" s="161"/>
      <c r="O13" s="186">
        <v>11.25</v>
      </c>
      <c r="P13" s="161"/>
      <c r="Q13" s="161"/>
      <c r="R13" s="186">
        <v>280</v>
      </c>
      <c r="S13" s="161"/>
      <c r="T13" s="161"/>
      <c r="U13" s="161"/>
      <c r="V13" s="186">
        <v>35</v>
      </c>
      <c r="W13" s="161"/>
      <c r="X13" s="186">
        <v>17.5</v>
      </c>
      <c r="Y13" s="161"/>
      <c r="Z13" s="161"/>
      <c r="AA13" s="161"/>
      <c r="AB13" s="186">
        <v>1400</v>
      </c>
      <c r="AC13" s="161"/>
      <c r="AD13" s="161"/>
      <c r="AE13" s="161"/>
      <c r="AF13" s="161"/>
      <c r="AG13" s="161"/>
      <c r="AH13" s="186">
        <v>75</v>
      </c>
      <c r="AI13" s="161"/>
      <c r="AJ13" s="161"/>
      <c r="AK13" s="186"/>
      <c r="AL13" s="186">
        <v>16</v>
      </c>
      <c r="AM13" s="186"/>
      <c r="AN13" s="186">
        <v>6</v>
      </c>
      <c r="AO13" s="186"/>
      <c r="AP13" s="186"/>
      <c r="AQ13" s="186">
        <v>40</v>
      </c>
      <c r="AR13" s="161"/>
      <c r="AS13" s="186">
        <v>6</v>
      </c>
      <c r="AT13" s="161"/>
      <c r="AU13" s="161"/>
      <c r="AV13" s="161"/>
      <c r="AW13" s="186">
        <v>12</v>
      </c>
      <c r="AX13" s="161"/>
      <c r="AY13" s="161"/>
      <c r="AZ13" s="161"/>
      <c r="BA13" s="161"/>
      <c r="BB13" s="187">
        <v>7</v>
      </c>
      <c r="BC13" s="161"/>
      <c r="BD13" s="161"/>
      <c r="BE13" s="161"/>
      <c r="BF13" s="161"/>
      <c r="BG13" s="161"/>
      <c r="BH13" s="188">
        <v>30</v>
      </c>
      <c r="BI13" s="189">
        <f>SUM(C13:BH13)</f>
        <v>2850</v>
      </c>
      <c r="BJ13" s="107"/>
    </row>
    <row r="14" spans="1:62" ht="24.75" customHeight="1">
      <c r="A14" s="206"/>
      <c r="B14" s="119" t="s">
        <v>92</v>
      </c>
      <c r="C14" s="186"/>
      <c r="D14" s="186">
        <v>30</v>
      </c>
      <c r="E14" s="161"/>
      <c r="F14" s="186">
        <v>100</v>
      </c>
      <c r="G14" s="161"/>
      <c r="H14" s="161"/>
      <c r="I14" s="161"/>
      <c r="J14" s="161"/>
      <c r="K14" s="161"/>
      <c r="L14" s="161"/>
      <c r="M14" s="161"/>
      <c r="N14" s="161"/>
      <c r="O14" s="186">
        <v>7.5</v>
      </c>
      <c r="P14" s="161"/>
      <c r="Q14" s="161"/>
      <c r="R14" s="186">
        <v>70</v>
      </c>
      <c r="S14" s="161"/>
      <c r="T14" s="161"/>
      <c r="U14" s="161"/>
      <c r="V14" s="161"/>
      <c r="W14" s="161"/>
      <c r="X14" s="186">
        <v>25</v>
      </c>
      <c r="Y14" s="161"/>
      <c r="Z14" s="161"/>
      <c r="AA14" s="161"/>
      <c r="AB14" s="186">
        <v>300</v>
      </c>
      <c r="AC14" s="161"/>
      <c r="AD14" s="161"/>
      <c r="AE14" s="161"/>
      <c r="AF14" s="161"/>
      <c r="AG14" s="161"/>
      <c r="AH14" s="186">
        <v>175</v>
      </c>
      <c r="AI14" s="161"/>
      <c r="AJ14" s="161"/>
      <c r="AK14" s="161"/>
      <c r="AL14" s="186">
        <v>10</v>
      </c>
      <c r="AM14" s="161"/>
      <c r="AN14" s="161"/>
      <c r="AO14" s="161"/>
      <c r="AP14" s="161"/>
      <c r="AQ14" s="186">
        <v>10</v>
      </c>
      <c r="AR14" s="161"/>
      <c r="AS14" s="161"/>
      <c r="AT14" s="186">
        <v>4</v>
      </c>
      <c r="AU14" s="161"/>
      <c r="AV14" s="161"/>
      <c r="AW14" s="161"/>
      <c r="AX14" s="186">
        <v>12</v>
      </c>
      <c r="AY14" s="161"/>
      <c r="AZ14" s="161"/>
      <c r="BA14" s="161"/>
      <c r="BB14" s="187">
        <v>7</v>
      </c>
      <c r="BC14" s="161"/>
      <c r="BD14" s="161"/>
      <c r="BE14" s="186">
        <v>1</v>
      </c>
      <c r="BF14" s="186">
        <v>10</v>
      </c>
      <c r="BG14" s="161"/>
      <c r="BH14" s="165"/>
      <c r="BI14" s="189">
        <f>SUM(C14:BH14)</f>
        <v>761.5</v>
      </c>
      <c r="BJ14" s="107"/>
    </row>
    <row r="15" spans="1:62" ht="29.25" customHeight="1">
      <c r="A15" s="206" t="s">
        <v>93</v>
      </c>
      <c r="B15" s="127" t="s">
        <v>170</v>
      </c>
      <c r="C15" s="147"/>
      <c r="D15" s="196">
        <v>20</v>
      </c>
      <c r="E15" s="147"/>
      <c r="F15" s="196">
        <v>70</v>
      </c>
      <c r="G15" s="147"/>
      <c r="H15" s="196">
        <v>84</v>
      </c>
      <c r="I15" s="147"/>
      <c r="J15" s="196">
        <v>196</v>
      </c>
      <c r="K15" s="147"/>
      <c r="L15" s="147"/>
      <c r="M15" s="147"/>
      <c r="N15" s="147"/>
      <c r="O15" s="147"/>
      <c r="P15" s="147"/>
      <c r="Q15" s="147"/>
      <c r="R15" s="196">
        <v>220</v>
      </c>
      <c r="S15" s="147"/>
      <c r="T15" s="147"/>
      <c r="U15" s="147"/>
      <c r="V15" s="147"/>
      <c r="W15" s="147"/>
      <c r="X15" s="147"/>
      <c r="Y15" s="147"/>
      <c r="Z15" s="147"/>
      <c r="AA15" s="147"/>
      <c r="AB15" s="196">
        <v>900</v>
      </c>
      <c r="AC15" s="147"/>
      <c r="AD15" s="147"/>
      <c r="AE15" s="147"/>
      <c r="AF15" s="147"/>
      <c r="AG15" s="147"/>
      <c r="AH15" s="147"/>
      <c r="AI15" s="147"/>
      <c r="AJ15" s="147"/>
      <c r="AK15" s="196">
        <v>40</v>
      </c>
      <c r="AL15" s="147"/>
      <c r="AM15" s="147"/>
      <c r="AN15" s="196">
        <v>6</v>
      </c>
      <c r="AO15" s="196">
        <v>8</v>
      </c>
      <c r="AP15" s="196">
        <v>2</v>
      </c>
      <c r="AQ15" s="196">
        <v>10</v>
      </c>
      <c r="AR15" s="196">
        <v>8</v>
      </c>
      <c r="AS15" s="147"/>
      <c r="AT15" s="147"/>
      <c r="AU15" s="147"/>
      <c r="AV15" s="196">
        <v>96</v>
      </c>
      <c r="AW15" s="196">
        <v>12</v>
      </c>
      <c r="AX15" s="196">
        <v>8</v>
      </c>
      <c r="AY15" s="147"/>
      <c r="AZ15" s="147"/>
      <c r="BA15" s="196">
        <v>24</v>
      </c>
      <c r="BB15" s="166"/>
      <c r="BC15" s="196">
        <v>6</v>
      </c>
      <c r="BD15" s="196">
        <v>8</v>
      </c>
      <c r="BE15" s="196">
        <v>4</v>
      </c>
      <c r="BF15" s="147"/>
      <c r="BG15" s="147"/>
      <c r="BH15" s="198">
        <v>30</v>
      </c>
      <c r="BI15" s="199">
        <f>SUM(C15:BH15)</f>
        <v>1752</v>
      </c>
      <c r="BJ15" s="107"/>
    </row>
    <row r="16" spans="1:62" ht="28.5" customHeight="1">
      <c r="A16" s="205"/>
      <c r="B16" s="155" t="s">
        <v>94</v>
      </c>
      <c r="C16" s="147"/>
      <c r="D16" s="196">
        <v>10</v>
      </c>
      <c r="E16" s="147"/>
      <c r="F16" s="196">
        <v>20</v>
      </c>
      <c r="G16" s="147"/>
      <c r="H16" s="196">
        <v>49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96">
        <v>90</v>
      </c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96">
        <v>150</v>
      </c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96">
        <v>20</v>
      </c>
      <c r="AR16" s="196">
        <v>8</v>
      </c>
      <c r="AS16" s="196"/>
      <c r="AT16" s="196"/>
      <c r="AU16" s="196"/>
      <c r="AV16" s="196">
        <v>48</v>
      </c>
      <c r="AW16" s="196">
        <v>6</v>
      </c>
      <c r="AX16" s="147"/>
      <c r="AY16" s="147"/>
      <c r="AZ16" s="147"/>
      <c r="BA16" s="196"/>
      <c r="BB16" s="197"/>
      <c r="BC16" s="196"/>
      <c r="BD16" s="196">
        <v>12</v>
      </c>
      <c r="BE16" s="196">
        <v>2</v>
      </c>
      <c r="BF16" s="196">
        <v>10</v>
      </c>
      <c r="BG16" s="196"/>
      <c r="BH16" s="198"/>
      <c r="BI16" s="199">
        <f>SUM(C16:BH16)</f>
        <v>425</v>
      </c>
      <c r="BJ16" s="107"/>
    </row>
    <row r="17" spans="1:62" ht="39" customHeight="1">
      <c r="A17" s="207"/>
      <c r="B17" s="157" t="s">
        <v>183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2"/>
      <c r="BC17" s="151"/>
      <c r="BD17" s="151"/>
      <c r="BE17" s="151"/>
      <c r="BF17" s="151"/>
      <c r="BG17" s="151"/>
      <c r="BH17" s="153"/>
      <c r="BI17" s="154"/>
      <c r="BJ17" s="107"/>
    </row>
    <row r="18" spans="1:62" ht="25.5" customHeight="1">
      <c r="A18" s="208" t="s">
        <v>95</v>
      </c>
      <c r="B18" s="118" t="s">
        <v>4</v>
      </c>
      <c r="C18" s="164"/>
      <c r="D18" s="169">
        <v>110</v>
      </c>
      <c r="E18" s="164"/>
      <c r="F18" s="169">
        <v>75</v>
      </c>
      <c r="G18" s="164"/>
      <c r="H18" s="169">
        <v>52.5</v>
      </c>
      <c r="I18" s="164"/>
      <c r="J18" s="169">
        <v>51.1</v>
      </c>
      <c r="K18" s="164"/>
      <c r="L18" s="169">
        <v>12.5</v>
      </c>
      <c r="M18" s="164"/>
      <c r="N18" s="169">
        <v>44</v>
      </c>
      <c r="O18" s="164"/>
      <c r="P18" s="164"/>
      <c r="Q18" s="164"/>
      <c r="R18" s="169">
        <v>340</v>
      </c>
      <c r="S18" s="164"/>
      <c r="T18" s="164"/>
      <c r="U18" s="164"/>
      <c r="V18" s="169">
        <v>75</v>
      </c>
      <c r="W18" s="164"/>
      <c r="X18" s="169">
        <v>25</v>
      </c>
      <c r="Y18" s="164"/>
      <c r="Z18" s="164"/>
      <c r="AA18" s="164"/>
      <c r="AB18" s="169">
        <v>300</v>
      </c>
      <c r="AC18" s="164"/>
      <c r="AD18" s="164"/>
      <c r="AE18" s="164"/>
      <c r="AF18" s="169">
        <v>100</v>
      </c>
      <c r="AG18" s="164"/>
      <c r="AH18" s="164"/>
      <c r="AI18" s="164"/>
      <c r="AJ18" s="164"/>
      <c r="AK18" s="164"/>
      <c r="AL18" s="164"/>
      <c r="AM18" s="169">
        <v>10</v>
      </c>
      <c r="AN18" s="164"/>
      <c r="AO18" s="169">
        <v>8</v>
      </c>
      <c r="AP18" s="164"/>
      <c r="AQ18" s="169">
        <v>32</v>
      </c>
      <c r="AR18" s="164"/>
      <c r="AS18" s="169">
        <v>6</v>
      </c>
      <c r="AT18" s="169">
        <v>6</v>
      </c>
      <c r="AU18" s="164"/>
      <c r="AV18" s="169"/>
      <c r="AW18" s="164"/>
      <c r="AX18" s="169">
        <v>28</v>
      </c>
      <c r="AY18" s="164"/>
      <c r="AZ18" s="164"/>
      <c r="BA18" s="169">
        <v>8</v>
      </c>
      <c r="BB18" s="170">
        <v>7</v>
      </c>
      <c r="BC18" s="169">
        <v>12</v>
      </c>
      <c r="BD18" s="169">
        <v>4</v>
      </c>
      <c r="BE18" s="169">
        <v>3</v>
      </c>
      <c r="BF18" s="164"/>
      <c r="BG18" s="164"/>
      <c r="BH18" s="171">
        <v>30</v>
      </c>
      <c r="BI18" s="172">
        <f>SUM(C18:BH18)</f>
        <v>1339.1</v>
      </c>
      <c r="BJ18" s="108"/>
    </row>
    <row r="19" spans="1:62" ht="29.25" customHeight="1">
      <c r="A19" s="209"/>
      <c r="B19" s="119" t="s">
        <v>145</v>
      </c>
      <c r="C19" s="164"/>
      <c r="D19" s="169">
        <v>30</v>
      </c>
      <c r="E19" s="164"/>
      <c r="F19" s="169">
        <v>17.5</v>
      </c>
      <c r="G19" s="164"/>
      <c r="H19" s="164"/>
      <c r="I19" s="164"/>
      <c r="J19" s="164"/>
      <c r="K19" s="164"/>
      <c r="L19" s="169">
        <v>10</v>
      </c>
      <c r="M19" s="169"/>
      <c r="N19" s="169">
        <v>17.5</v>
      </c>
      <c r="O19" s="164"/>
      <c r="P19" s="164"/>
      <c r="Q19" s="164"/>
      <c r="R19" s="169">
        <v>50</v>
      </c>
      <c r="S19" s="164"/>
      <c r="T19" s="164"/>
      <c r="U19" s="164"/>
      <c r="V19" s="164"/>
      <c r="W19" s="164"/>
      <c r="X19" s="169">
        <v>25</v>
      </c>
      <c r="Y19" s="164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>
        <v>2</v>
      </c>
      <c r="AQ19" s="169">
        <v>10</v>
      </c>
      <c r="AR19" s="169"/>
      <c r="AS19" s="169"/>
      <c r="AT19" s="169">
        <v>8</v>
      </c>
      <c r="AU19" s="169"/>
      <c r="AV19" s="169"/>
      <c r="AW19" s="169"/>
      <c r="AX19" s="169">
        <v>12</v>
      </c>
      <c r="AY19" s="169"/>
      <c r="AZ19" s="169"/>
      <c r="BA19" s="169"/>
      <c r="BB19" s="170"/>
      <c r="BC19" s="169">
        <v>6</v>
      </c>
      <c r="BD19" s="169"/>
      <c r="BE19" s="169">
        <v>1</v>
      </c>
      <c r="BF19" s="169"/>
      <c r="BG19" s="169"/>
      <c r="BH19" s="171"/>
      <c r="BI19" s="172">
        <f>SUM(C19:BH19)</f>
        <v>189</v>
      </c>
      <c r="BJ19" s="108"/>
    </row>
    <row r="20" spans="1:62" ht="27" customHeight="1">
      <c r="A20" s="210" t="s">
        <v>96</v>
      </c>
      <c r="B20" s="118" t="s">
        <v>184</v>
      </c>
      <c r="C20" s="135"/>
      <c r="D20" s="135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2"/>
      <c r="BC20" s="151"/>
      <c r="BD20" s="151"/>
      <c r="BE20" s="151"/>
      <c r="BF20" s="151"/>
      <c r="BG20" s="151"/>
      <c r="BH20" s="153"/>
      <c r="BI20" s="154"/>
      <c r="BJ20" s="108"/>
    </row>
    <row r="21" spans="1:62" ht="28.5" customHeight="1">
      <c r="A21" s="209" t="s">
        <v>97</v>
      </c>
      <c r="B21" s="190" t="s">
        <v>174</v>
      </c>
      <c r="C21" s="191"/>
      <c r="D21" s="191">
        <v>18</v>
      </c>
      <c r="E21" s="191"/>
      <c r="F21" s="191">
        <v>34</v>
      </c>
      <c r="G21" s="191"/>
      <c r="H21" s="191">
        <v>100.45</v>
      </c>
      <c r="I21" s="191"/>
      <c r="J21" s="191">
        <v>13.3</v>
      </c>
      <c r="K21" s="191"/>
      <c r="L21" s="191"/>
      <c r="M21" s="191"/>
      <c r="N21" s="191"/>
      <c r="O21" s="191"/>
      <c r="P21" s="191"/>
      <c r="Q21" s="191"/>
      <c r="R21" s="191"/>
      <c r="S21" s="191"/>
      <c r="T21" s="191">
        <v>70</v>
      </c>
      <c r="U21" s="191"/>
      <c r="V21" s="191"/>
      <c r="W21" s="191"/>
      <c r="X21" s="191"/>
      <c r="Y21" s="191"/>
      <c r="Z21" s="191"/>
      <c r="AA21" s="191"/>
      <c r="AB21" s="192"/>
      <c r="AC21" s="191"/>
      <c r="AD21" s="191">
        <v>200</v>
      </c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2"/>
      <c r="AR21" s="191">
        <v>12</v>
      </c>
      <c r="AS21" s="191"/>
      <c r="AT21" s="191"/>
      <c r="AU21" s="191"/>
      <c r="AV21" s="191"/>
      <c r="AW21" s="191"/>
      <c r="AX21" s="191">
        <v>16</v>
      </c>
      <c r="AY21" s="191"/>
      <c r="AZ21" s="191"/>
      <c r="BA21" s="191"/>
      <c r="BB21" s="193"/>
      <c r="BC21" s="191">
        <v>6</v>
      </c>
      <c r="BD21" s="191">
        <v>8</v>
      </c>
      <c r="BE21" s="191">
        <v>1</v>
      </c>
      <c r="BF21" s="191"/>
      <c r="BG21" s="191"/>
      <c r="BH21" s="194"/>
      <c r="BI21" s="195">
        <f>SUM(C21:BH21)</f>
        <v>478.75</v>
      </c>
      <c r="BJ21" s="107"/>
    </row>
    <row r="22" spans="1:62" ht="28.5" customHeight="1">
      <c r="A22" s="209"/>
      <c r="B22" s="128" t="s">
        <v>98</v>
      </c>
      <c r="C22" s="191"/>
      <c r="D22" s="191">
        <v>78</v>
      </c>
      <c r="E22" s="191"/>
      <c r="F22" s="191">
        <v>145.5</v>
      </c>
      <c r="G22" s="191"/>
      <c r="H22" s="191">
        <v>15.05</v>
      </c>
      <c r="I22" s="191"/>
      <c r="J22" s="191"/>
      <c r="K22" s="191"/>
      <c r="L22" s="191"/>
      <c r="M22" s="191"/>
      <c r="N22" s="191"/>
      <c r="O22" s="191"/>
      <c r="P22" s="191"/>
      <c r="Q22" s="191"/>
      <c r="R22" s="191">
        <v>300</v>
      </c>
      <c r="S22" s="191"/>
      <c r="T22" s="191"/>
      <c r="U22" s="191"/>
      <c r="V22" s="191">
        <v>35</v>
      </c>
      <c r="W22" s="191"/>
      <c r="X22" s="191"/>
      <c r="Y22" s="191"/>
      <c r="Z22" s="191"/>
      <c r="AA22" s="191"/>
      <c r="AB22" s="191">
        <v>600</v>
      </c>
      <c r="AC22" s="191"/>
      <c r="AD22" s="191"/>
      <c r="AE22" s="191"/>
      <c r="AF22" s="191">
        <v>100</v>
      </c>
      <c r="AG22" s="191"/>
      <c r="AH22" s="191"/>
      <c r="AI22" s="191"/>
      <c r="AJ22" s="191"/>
      <c r="AK22" s="191">
        <v>24</v>
      </c>
      <c r="AL22" s="191"/>
      <c r="AM22" s="191"/>
      <c r="AN22" s="191"/>
      <c r="AO22" s="191"/>
      <c r="AP22" s="191"/>
      <c r="AQ22" s="191">
        <v>24</v>
      </c>
      <c r="AR22" s="191"/>
      <c r="AS22" s="191">
        <v>4</v>
      </c>
      <c r="AT22" s="191"/>
      <c r="AU22" s="191"/>
      <c r="AV22" s="191"/>
      <c r="AW22" s="191"/>
      <c r="AX22" s="191">
        <v>16</v>
      </c>
      <c r="AY22" s="191"/>
      <c r="AZ22" s="191"/>
      <c r="BA22" s="191">
        <v>8</v>
      </c>
      <c r="BB22" s="193"/>
      <c r="BC22" s="191"/>
      <c r="BD22" s="191"/>
      <c r="BE22" s="191">
        <v>3</v>
      </c>
      <c r="BF22" s="191">
        <v>10</v>
      </c>
      <c r="BG22" s="191"/>
      <c r="BH22" s="194"/>
      <c r="BI22" s="195">
        <f>SUM(C22:BH22)</f>
        <v>1362.55</v>
      </c>
      <c r="BJ22" s="107"/>
    </row>
    <row r="23" spans="1:62" ht="29.25" customHeight="1">
      <c r="A23" s="209" t="s">
        <v>168</v>
      </c>
      <c r="B23" s="129" t="s">
        <v>185</v>
      </c>
      <c r="C23" s="146"/>
      <c r="D23" s="146"/>
      <c r="E23" s="146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5"/>
      <c r="BC23" s="123"/>
      <c r="BD23" s="123"/>
      <c r="BE23" s="123"/>
      <c r="BF23" s="123"/>
      <c r="BG23" s="123"/>
      <c r="BH23" s="126"/>
      <c r="BI23" s="133"/>
      <c r="BJ23" s="107"/>
    </row>
    <row r="24" spans="1:62" ht="39.75" customHeight="1">
      <c r="A24" s="206" t="s">
        <v>133</v>
      </c>
      <c r="B24" s="130" t="s">
        <v>186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7"/>
      <c r="BC24" s="136"/>
      <c r="BD24" s="136"/>
      <c r="BE24" s="136"/>
      <c r="BF24" s="136"/>
      <c r="BG24" s="136"/>
      <c r="BH24" s="138"/>
      <c r="BI24" s="139"/>
      <c r="BJ24" s="108"/>
    </row>
    <row r="25" spans="1:62" ht="25.5" customHeight="1">
      <c r="A25" s="209" t="s">
        <v>132</v>
      </c>
      <c r="B25" s="129" t="s">
        <v>187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7"/>
      <c r="BC25" s="136"/>
      <c r="BD25" s="136"/>
      <c r="BE25" s="136"/>
      <c r="BF25" s="136"/>
      <c r="BG25" s="136"/>
      <c r="BH25" s="138"/>
      <c r="BI25" s="139"/>
      <c r="BJ25" s="108"/>
    </row>
    <row r="26" spans="1:62" ht="28.5" customHeight="1">
      <c r="A26" s="209" t="s">
        <v>134</v>
      </c>
      <c r="B26" s="130" t="s">
        <v>144</v>
      </c>
      <c r="C26" s="140">
        <v>20</v>
      </c>
      <c r="D26" s="140">
        <v>36</v>
      </c>
      <c r="E26" s="140">
        <v>30</v>
      </c>
      <c r="F26" s="140">
        <v>43</v>
      </c>
      <c r="G26" s="140">
        <v>5</v>
      </c>
      <c r="H26" s="140">
        <v>52.5</v>
      </c>
      <c r="I26" s="140">
        <v>5</v>
      </c>
      <c r="J26" s="140">
        <v>51.6</v>
      </c>
      <c r="K26" s="167"/>
      <c r="L26" s="167"/>
      <c r="M26" s="167"/>
      <c r="N26" s="167"/>
      <c r="O26" s="140">
        <v>20</v>
      </c>
      <c r="P26" s="167"/>
      <c r="Q26" s="140">
        <v>70</v>
      </c>
      <c r="R26" s="140">
        <v>100</v>
      </c>
      <c r="S26" s="167"/>
      <c r="T26" s="140">
        <v>25</v>
      </c>
      <c r="U26" s="167"/>
      <c r="V26" s="167"/>
      <c r="W26" s="167"/>
      <c r="X26" s="167"/>
      <c r="Y26" s="167"/>
      <c r="Z26" s="167"/>
      <c r="AA26" s="140">
        <v>100</v>
      </c>
      <c r="AB26" s="140">
        <v>150</v>
      </c>
      <c r="AC26" s="167"/>
      <c r="AD26" s="140">
        <v>50</v>
      </c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40">
        <v>8</v>
      </c>
      <c r="AR26" s="167"/>
      <c r="AS26" s="167"/>
      <c r="AT26" s="167"/>
      <c r="AU26" s="167"/>
      <c r="AV26" s="140"/>
      <c r="AW26" s="140"/>
      <c r="AX26" s="140">
        <v>8</v>
      </c>
      <c r="AY26" s="167"/>
      <c r="AZ26" s="167"/>
      <c r="BA26" s="140">
        <v>8</v>
      </c>
      <c r="BB26" s="168"/>
      <c r="BC26" s="167"/>
      <c r="BD26" s="140">
        <v>8</v>
      </c>
      <c r="BE26" s="167"/>
      <c r="BF26" s="167"/>
      <c r="BG26" s="167"/>
      <c r="BH26" s="141">
        <v>30</v>
      </c>
      <c r="BI26" s="142">
        <f t="shared" ref="BI26:BI27" si="0">SUM(C26:BH26)</f>
        <v>820.1</v>
      </c>
      <c r="BJ26" s="107"/>
    </row>
    <row r="27" spans="1:62" ht="27" customHeight="1">
      <c r="A27" s="206"/>
      <c r="B27" s="156" t="s">
        <v>143</v>
      </c>
      <c r="C27" s="140">
        <v>20</v>
      </c>
      <c r="D27" s="140">
        <v>42</v>
      </c>
      <c r="E27" s="140">
        <v>15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40">
        <v>10</v>
      </c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40">
        <v>4</v>
      </c>
      <c r="AY27" s="167"/>
      <c r="AZ27" s="167"/>
      <c r="BA27" s="167"/>
      <c r="BB27" s="168"/>
      <c r="BC27" s="167"/>
      <c r="BD27" s="140">
        <v>4</v>
      </c>
      <c r="BE27" s="167"/>
      <c r="BF27" s="167"/>
      <c r="BG27" s="167"/>
      <c r="BH27" s="141">
        <v>30</v>
      </c>
      <c r="BI27" s="142">
        <f t="shared" si="0"/>
        <v>125</v>
      </c>
      <c r="BJ27" s="108"/>
    </row>
    <row r="28" spans="1:62" ht="25.5" customHeight="1">
      <c r="A28" s="206" t="s">
        <v>135</v>
      </c>
      <c r="B28" s="129" t="s">
        <v>188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5"/>
      <c r="BC28" s="123"/>
      <c r="BD28" s="123"/>
      <c r="BE28" s="123"/>
      <c r="BF28" s="123"/>
      <c r="BG28" s="123"/>
      <c r="BH28" s="126"/>
      <c r="BI28" s="133"/>
      <c r="BJ28" s="107"/>
    </row>
    <row r="29" spans="1:62" ht="25.5" customHeight="1">
      <c r="A29" s="206" t="s">
        <v>146</v>
      </c>
      <c r="B29" s="129" t="s">
        <v>189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5"/>
      <c r="BC29" s="123"/>
      <c r="BD29" s="123"/>
      <c r="BE29" s="123"/>
      <c r="BF29" s="123"/>
      <c r="BG29" s="123"/>
      <c r="BH29" s="126"/>
      <c r="BI29" s="133"/>
      <c r="BJ29" s="107"/>
    </row>
    <row r="30" spans="1:62" ht="26.25" customHeight="1">
      <c r="A30" s="211" t="s">
        <v>136</v>
      </c>
      <c r="B30" s="129" t="s">
        <v>190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5"/>
      <c r="BC30" s="123"/>
      <c r="BD30" s="123"/>
      <c r="BE30" s="123"/>
      <c r="BF30" s="123"/>
      <c r="BG30" s="123"/>
      <c r="BH30" s="126"/>
      <c r="BI30" s="133"/>
      <c r="BJ30" s="107"/>
    </row>
    <row r="31" spans="1:62" ht="25.5" customHeight="1">
      <c r="A31" s="211" t="s">
        <v>137</v>
      </c>
      <c r="B31" s="129" t="s">
        <v>191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4"/>
      <c r="AT31" s="123"/>
      <c r="AU31" s="123"/>
      <c r="AV31" s="123"/>
      <c r="AW31" s="123"/>
      <c r="AX31" s="123"/>
      <c r="AY31" s="123"/>
      <c r="AZ31" s="123"/>
      <c r="BA31" s="123"/>
      <c r="BB31" s="125"/>
      <c r="BC31" s="123"/>
      <c r="BD31" s="123"/>
      <c r="BE31" s="123"/>
      <c r="BF31" s="123"/>
      <c r="BG31" s="123"/>
      <c r="BH31" s="126"/>
      <c r="BI31" s="133"/>
      <c r="BJ31" s="107"/>
    </row>
    <row r="32" spans="1:62" ht="29.25" customHeight="1">
      <c r="A32" s="211" t="s">
        <v>138</v>
      </c>
      <c r="B32" s="129" t="s">
        <v>192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5"/>
      <c r="BC32" s="123"/>
      <c r="BD32" s="123"/>
      <c r="BE32" s="123"/>
      <c r="BF32" s="123"/>
      <c r="BG32" s="123"/>
      <c r="BH32" s="126"/>
      <c r="BI32" s="133"/>
      <c r="BJ32" s="107"/>
    </row>
    <row r="33" spans="1:62" ht="30.75" customHeight="1">
      <c r="A33" s="211" t="s">
        <v>139</v>
      </c>
      <c r="B33" s="129" t="s">
        <v>193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5"/>
      <c r="BC33" s="123"/>
      <c r="BD33" s="123"/>
      <c r="BE33" s="123"/>
      <c r="BF33" s="123"/>
      <c r="BG33" s="123"/>
      <c r="BH33" s="126"/>
      <c r="BI33" s="133"/>
      <c r="BJ33" s="107"/>
    </row>
    <row r="34" spans="1:62" ht="27.75" customHeight="1">
      <c r="A34" s="211" t="s">
        <v>99</v>
      </c>
      <c r="B34" s="129" t="s">
        <v>194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43"/>
      <c r="BC34" s="135"/>
      <c r="BD34" s="135"/>
      <c r="BE34" s="135"/>
      <c r="BF34" s="135"/>
      <c r="BG34" s="135"/>
      <c r="BH34" s="144"/>
      <c r="BI34" s="145"/>
      <c r="BJ34" s="107"/>
    </row>
    <row r="35" spans="1:62" ht="25.5" customHeight="1">
      <c r="A35" s="211" t="s">
        <v>140</v>
      </c>
      <c r="B35" s="129" t="s">
        <v>195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8"/>
      <c r="BC35" s="146"/>
      <c r="BD35" s="146"/>
      <c r="BE35" s="146"/>
      <c r="BF35" s="146"/>
      <c r="BG35" s="146"/>
      <c r="BH35" s="149"/>
      <c r="BI35" s="150"/>
      <c r="BJ35" s="107"/>
    </row>
    <row r="36" spans="1:62" ht="25.5" customHeight="1">
      <c r="A36" s="211" t="s">
        <v>141</v>
      </c>
      <c r="B36" s="129" t="s">
        <v>196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8"/>
      <c r="BC36" s="146"/>
      <c r="BD36" s="146"/>
      <c r="BE36" s="146"/>
      <c r="BF36" s="146"/>
      <c r="BG36" s="146"/>
      <c r="BH36" s="149"/>
      <c r="BI36" s="150"/>
      <c r="BJ36" s="107"/>
    </row>
    <row r="37" spans="1:62" ht="33.75" customHeight="1">
      <c r="A37" s="209" t="s">
        <v>169</v>
      </c>
      <c r="B37" s="129" t="s">
        <v>209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5"/>
      <c r="BC37" s="123"/>
      <c r="BD37" s="123"/>
      <c r="BE37" s="123"/>
      <c r="BF37" s="123"/>
      <c r="BG37" s="123"/>
      <c r="BH37" s="126"/>
      <c r="BI37" s="133"/>
      <c r="BJ37" s="107"/>
    </row>
    <row r="38" spans="1:62" ht="28.5" customHeight="1">
      <c r="A38" s="211" t="s">
        <v>100</v>
      </c>
      <c r="B38" s="129" t="s">
        <v>197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2"/>
      <c r="BC38" s="151"/>
      <c r="BD38" s="151"/>
      <c r="BE38" s="151"/>
      <c r="BF38" s="151"/>
      <c r="BG38" s="151"/>
      <c r="BH38" s="153"/>
      <c r="BI38" s="154"/>
      <c r="BJ38" s="107"/>
    </row>
    <row r="39" spans="1:62" ht="37.5" customHeight="1">
      <c r="A39" s="211" t="s">
        <v>101</v>
      </c>
      <c r="B39" s="129" t="s">
        <v>198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2"/>
      <c r="BC39" s="151"/>
      <c r="BD39" s="151"/>
      <c r="BE39" s="151"/>
      <c r="BF39" s="151"/>
      <c r="BG39" s="151"/>
      <c r="BH39" s="153"/>
      <c r="BI39" s="154"/>
      <c r="BJ39" s="107"/>
    </row>
    <row r="40" spans="1:62" ht="28.5" customHeight="1">
      <c r="A40" s="211" t="s">
        <v>102</v>
      </c>
      <c r="B40" s="129" t="s">
        <v>199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5"/>
      <c r="BC40" s="123"/>
      <c r="BD40" s="123"/>
      <c r="BE40" s="123"/>
      <c r="BF40" s="123"/>
      <c r="BG40" s="123"/>
      <c r="BH40" s="126"/>
      <c r="BI40" s="133"/>
      <c r="BJ40" s="107"/>
    </row>
    <row r="41" spans="1:62" ht="28.5" customHeight="1">
      <c r="A41" s="211" t="s">
        <v>104</v>
      </c>
      <c r="B41" s="129" t="s">
        <v>200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5"/>
      <c r="BC41" s="123"/>
      <c r="BD41" s="123"/>
      <c r="BE41" s="123"/>
      <c r="BF41" s="123"/>
      <c r="BG41" s="123"/>
      <c r="BH41" s="126"/>
      <c r="BI41" s="133"/>
      <c r="BJ41" s="107"/>
    </row>
    <row r="42" spans="1:62" ht="28.5" customHeight="1">
      <c r="A42" s="211" t="s">
        <v>175</v>
      </c>
      <c r="B42" s="129" t="s">
        <v>201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5"/>
      <c r="BC42" s="123"/>
      <c r="BD42" s="123"/>
      <c r="BE42" s="123"/>
      <c r="BF42" s="123"/>
      <c r="BG42" s="123"/>
      <c r="BH42" s="126"/>
      <c r="BI42" s="133"/>
      <c r="BJ42" s="107"/>
    </row>
    <row r="43" spans="1:62" ht="21.75" customHeight="1">
      <c r="A43" s="206" t="s">
        <v>103</v>
      </c>
      <c r="B43" s="131" t="s">
        <v>202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43"/>
      <c r="BC43" s="135"/>
      <c r="BD43" s="135"/>
      <c r="BE43" s="135"/>
      <c r="BF43" s="135"/>
      <c r="BG43" s="135"/>
      <c r="BH43" s="144"/>
      <c r="BI43" s="145"/>
      <c r="BJ43" s="107"/>
    </row>
    <row r="44" spans="1:62" ht="27" customHeight="1">
      <c r="A44" s="211" t="s">
        <v>105</v>
      </c>
      <c r="B44" s="129" t="s">
        <v>208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43"/>
      <c r="BC44" s="135"/>
      <c r="BD44" s="135"/>
      <c r="BE44" s="135"/>
      <c r="BF44" s="135"/>
      <c r="BG44" s="135"/>
      <c r="BH44" s="144"/>
      <c r="BI44" s="145"/>
      <c r="BJ44" s="107"/>
    </row>
    <row r="45" spans="1:62" ht="23.25" customHeight="1">
      <c r="A45" s="211" t="s">
        <v>106</v>
      </c>
      <c r="B45" s="131" t="s">
        <v>203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1"/>
      <c r="BC45" s="120"/>
      <c r="BD45" s="120"/>
      <c r="BE45" s="120"/>
      <c r="BF45" s="120"/>
      <c r="BG45" s="120"/>
      <c r="BH45" s="122"/>
      <c r="BI45" s="132"/>
      <c r="BJ45" s="107"/>
    </row>
    <row r="46" spans="1:62" ht="26.25" customHeight="1" thickBot="1">
      <c r="A46" s="212" t="s">
        <v>142</v>
      </c>
      <c r="B46" s="158" t="s">
        <v>204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62"/>
      <c r="BC46" s="159"/>
      <c r="BD46" s="159"/>
      <c r="BE46" s="159"/>
      <c r="BF46" s="159"/>
      <c r="BG46" s="159"/>
      <c r="BH46" s="160"/>
      <c r="BI46" s="134"/>
      <c r="BJ46" s="107"/>
    </row>
    <row r="47" spans="1:62">
      <c r="A47" s="109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</row>
    <row r="48" spans="1:62">
      <c r="A48" s="109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</row>
    <row r="49" spans="1:62" ht="14">
      <c r="A49" s="109"/>
      <c r="B49" s="113" t="s">
        <v>205</v>
      </c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</row>
    <row r="50" spans="1:62" ht="14">
      <c r="A50" s="109"/>
      <c r="B50" s="112" t="s">
        <v>207</v>
      </c>
      <c r="C50" s="112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</row>
    <row r="51" spans="1:62" ht="14">
      <c r="A51" s="109"/>
      <c r="B51" s="112" t="s">
        <v>206</v>
      </c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</row>
    <row r="52" spans="1:62">
      <c r="A52" s="109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</row>
    <row r="53" spans="1:62">
      <c r="A53" s="109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</row>
    <row r="54" spans="1:62">
      <c r="A54" s="109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</row>
    <row r="55" spans="1:62">
      <c r="A55" s="109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</row>
    <row r="56" spans="1:62">
      <c r="A56" s="109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</row>
    <row r="57" spans="1:62">
      <c r="A57" s="109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</row>
    <row r="58" spans="1:62">
      <c r="A58" s="109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</row>
    <row r="59" spans="1:62">
      <c r="A59" s="109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</row>
    <row r="60" spans="1:62">
      <c r="A60" s="109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</row>
    <row r="61" spans="1:62">
      <c r="A61" s="109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</row>
    <row r="62" spans="1:62">
      <c r="A62" s="109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</row>
    <row r="63" spans="1:62">
      <c r="A63" s="109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</row>
    <row r="64" spans="1:62">
      <c r="A64" s="109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</row>
    <row r="65" spans="1:62">
      <c r="A65" s="109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</row>
    <row r="66" spans="1:62">
      <c r="A66" s="109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</row>
    <row r="68" spans="1:62">
      <c r="A68" s="109"/>
    </row>
    <row r="69" spans="1:62">
      <c r="A69" s="109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</row>
    <row r="70" spans="1:62">
      <c r="A70" s="109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</row>
    <row r="71" spans="1:62">
      <c r="A71" s="110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</row>
    <row r="72" spans="1:62">
      <c r="A72" s="110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</row>
    <row r="73" spans="1:62"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</row>
    <row r="74" spans="1:62"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</row>
    <row r="75" spans="1:62"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</row>
  </sheetData>
  <sheetProtection password="FABF" sheet="1" objects="1" scenarios="1"/>
  <mergeCells count="30">
    <mergeCell ref="BF4:BH4"/>
    <mergeCell ref="W4:X4"/>
    <mergeCell ref="Y4:Z4"/>
    <mergeCell ref="AA4:AB4"/>
    <mergeCell ref="AC4:AD4"/>
    <mergeCell ref="AE4:AF4"/>
    <mergeCell ref="AG4:AH4"/>
    <mergeCell ref="AI4:AJ4"/>
    <mergeCell ref="AK4:AP4"/>
    <mergeCell ref="AQ4:AU4"/>
    <mergeCell ref="AY4:BE4"/>
    <mergeCell ref="Q2:Z2"/>
    <mergeCell ref="AV4:AX4"/>
    <mergeCell ref="AA2:AJ2"/>
    <mergeCell ref="Q3:Z3"/>
    <mergeCell ref="AA3:AJ3"/>
    <mergeCell ref="AV3:BE3"/>
    <mergeCell ref="Q4:R4"/>
    <mergeCell ref="S4:T4"/>
    <mergeCell ref="U4:V4"/>
    <mergeCell ref="O3:P3"/>
    <mergeCell ref="E2:P2"/>
    <mergeCell ref="C4:D4"/>
    <mergeCell ref="C3:N3"/>
    <mergeCell ref="E4:F4"/>
    <mergeCell ref="G4:H4"/>
    <mergeCell ref="I4:J4"/>
    <mergeCell ref="K4:L4"/>
    <mergeCell ref="M4:N4"/>
    <mergeCell ref="O4:P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Izračun II</vt:lpstr>
      <vt:lpstr>NOSITELJI KVALITETE ZA 2016.</vt:lpstr>
    </vt:vector>
  </TitlesOfParts>
  <Company>ZSS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</dc:creator>
  <cp:lastModifiedBy>xy</cp:lastModifiedBy>
  <cp:lastPrinted>2012-10-17T12:15:35Z</cp:lastPrinted>
  <dcterms:created xsi:type="dcterms:W3CDTF">2002-10-24T09:30:29Z</dcterms:created>
  <dcterms:modified xsi:type="dcterms:W3CDTF">2018-12-14T08:09:02Z</dcterms:modified>
</cp:coreProperties>
</file>